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312" windowHeight="7488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PRIHODA'!$2:$2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PRIHODA'!$A$1:$H$41</definedName>
    <definedName name="_xlnm.Print_Area" localSheetId="2">'PLAN RASHODA I IZDATAKA'!$A$1:$L$273</definedName>
  </definedNames>
  <calcPr fullCalcOnLoad="1"/>
</workbook>
</file>

<file path=xl/sharedStrings.xml><?xml version="1.0" encoding="utf-8"?>
<sst xmlns="http://schemas.openxmlformats.org/spreadsheetml/2006/main" count="347" uniqueCount="107">
  <si>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</si>
  <si>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</si>
  <si>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</si>
  <si>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</si>
  <si>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</si>
  <si>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</si>
  <si>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</si>
  <si>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</si>
  <si>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</si>
  <si>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</si>
  <si>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</si>
  <si>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</si>
  <si>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</si>
  <si>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</si>
  <si>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</si>
  <si>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</si>
  <si>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</si>
  <si>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</si>
  <si>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</si>
  <si>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</si>
  <si>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</si>
  <si>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</si>
  <si>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</si>
  <si>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</si>
  <si>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</si>
  <si>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</si>
  <si>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</si>
  <si>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2019.</t>
  </si>
  <si>
    <t>Ukupno prihodi i primici za 2019.</t>
  </si>
  <si>
    <t>2020.</t>
  </si>
  <si>
    <t>Ukupno prihodi i primici za 2020.</t>
  </si>
  <si>
    <t>PRORAČUNSKI KORISNIK: VI. OSNOVNA ŠKOLA VARAŽDIN</t>
  </si>
  <si>
    <t>2021.</t>
  </si>
  <si>
    <t>Ukupno prihodi i primici za 2021.</t>
  </si>
  <si>
    <t>PRIJEDLOG FINANCIJSKOG PLANA ZA VI. OSNOVNU ŠKOLU VARAŽDIN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</si>
  <si>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</si>
  <si>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</si>
  <si>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</si>
  <si>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manjak - vanproračunski dio 1-9 2018</t>
  </si>
  <si>
    <t>preneseni višak - vanproračunski dio 31.12.2017.</t>
  </si>
  <si>
    <t>prihodi - vanproračunski dio 10-12 2017</t>
  </si>
  <si>
    <t>rashodi - vanproračunski dio 10-12 2017</t>
  </si>
  <si>
    <t>rezultat 2018</t>
  </si>
  <si>
    <t>procijenjeni rezultat - vanproračunski 2018</t>
  </si>
  <si>
    <t>donos viška iz prethodnih godina u 2019</t>
  </si>
  <si>
    <t>PLAN RASHODA I IZDATAKA</t>
  </si>
  <si>
    <t>Šifra</t>
  </si>
  <si>
    <t>Naziv</t>
  </si>
  <si>
    <t>PRIJEDLOG PLANA ZA 2019.</t>
  </si>
  <si>
    <t>Donacije</t>
  </si>
  <si>
    <t>Prihodi od nefinancijske imovine i nadoknade šteta s osnova osiguranja</t>
  </si>
  <si>
    <t>PROJEKCIJA PLANA ZA 2020.</t>
  </si>
  <si>
    <t>PROJEKCIJA PLANA ZA 2021.</t>
  </si>
  <si>
    <t>VI. OSNOVNA ŠKOLA</t>
  </si>
  <si>
    <t>08</t>
  </si>
  <si>
    <t>Program: SUFINANCIRANJE PROJEKATA EU - DRUŠTVENE DJELATNOSTI</t>
  </si>
  <si>
    <t>080009</t>
  </si>
  <si>
    <t>Naziv projekta: PONOS - POmoćnika u Nastavi - OSigurajmo učenicima s teškoćama u razvoju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</si>
  <si>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</si>
  <si>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</si>
  <si>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</si>
  <si>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</si>
  <si>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</si>
  <si>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</si>
  <si>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</si>
  <si>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</si>
  <si>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</si>
  <si>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</si>
  <si>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</si>
  <si>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</si>
  <si>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</si>
  <si>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</si>
  <si>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</si>
  <si>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</si>
  <si>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080012</t>
  </si>
  <si>
    <t>Naziv projekta: SPAS II</t>
  </si>
  <si>
    <t>54</t>
  </si>
  <si>
    <t>Program: FINANCIRANJE ZAKONSKOG STANDARDA U ŠKOLAMA</t>
  </si>
  <si>
    <t>Naziv aktivnosti: Financiranje materijalnih rashoda</t>
  </si>
  <si>
    <t>Naziv aktivnosti: Održavanje i opremanje</t>
  </si>
  <si>
    <t>Rashodi za dodatna ulaganja na nefinancijskoj imovini</t>
  </si>
  <si>
    <t>Dodatna ulaganja na građevinskim objektima</t>
  </si>
  <si>
    <t>55</t>
  </si>
  <si>
    <t>Program: PROGRAM U OSNOVNIM ŠKOLAMA IZNAD STANDARDA</t>
  </si>
  <si>
    <t>Naziv aktivnosti: Produženi boravak</t>
  </si>
  <si>
    <t>Naziv aktivnosti: Prehrana učenika</t>
  </si>
  <si>
    <t>Naziv aktivnosti: Održavanje objekata osnovnih škola</t>
  </si>
  <si>
    <t>Naziv aktivnosti: Dodatne i dopunske aktivnosti</t>
  </si>
  <si>
    <t xml:space="preserve">Ostali rashodi </t>
  </si>
  <si>
    <t>Tekuće donacije u novcu</t>
  </si>
  <si>
    <t>Naknade građanima i kućanstvima na temelju osiguranja i druge naknade</t>
  </si>
  <si>
    <t>Ostale naknade građanima i kućanstvima iz proračuna</t>
  </si>
  <si>
    <t>Naziv aktivnosti: Maturalna putovanja</t>
  </si>
  <si>
    <t>Naziv aktivnosti: Stručno usavršavanje nastavnika</t>
  </si>
  <si>
    <t>Naknade troškova osobama izvan radnog odnosa</t>
  </si>
  <si>
    <t>Naziv aktivnosti: Športske aktivnosti učenika</t>
  </si>
  <si>
    <t>Naziv aktivnosti: Školske manifestacije i ostali programi</t>
  </si>
  <si>
    <t>Naziv projekta: Projekt EU - ERASMUS</t>
  </si>
  <si>
    <t>Rashodi za nabavu neproizedene dugotrajne imovine</t>
  </si>
  <si>
    <t>Materijalna imovina - prirodna bogatstva</t>
  </si>
  <si>
    <t>Naziv projekta: Projekt E-Twinning</t>
  </si>
  <si>
    <t>Naziv projekta: Opremanje osnovnih škola</t>
  </si>
  <si>
    <t>P1247</t>
  </si>
  <si>
    <t>Program: OSNOVNOŠKOLSKO OBRAZOVANJE</t>
  </si>
  <si>
    <t>A579000</t>
  </si>
  <si>
    <t>Naziv aktivnosti: Redovna djelatnost osnovnih škola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</si>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</sst>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7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49" fillId="34" borderId="1" applyNumberFormat="0" applyFont="0" applyAlignment="0" applyProtection="0"/>
    <xf numFmtId="0" fontId="15" fillId="35" borderId="2" applyNumberFormat="0" applyAlignment="0" applyProtection="0"/>
    <xf numFmtId="0" fontId="16" fillId="36" borderId="3" applyNumberFormat="0" applyAlignment="0" applyProtection="0"/>
    <xf numFmtId="0" fontId="51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23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60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25" fillId="35" borderId="14" applyNumberFormat="0" applyAlignment="0" applyProtection="0"/>
    <xf numFmtId="9" fontId="49" fillId="0" borderId="0" applyFont="0" applyFill="0" applyBorder="0" applyAlignment="0" applyProtection="0"/>
    <xf numFmtId="0" fontId="6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9" xfId="0" applyFont="1" applyBorder="1" applyAlignment="1" quotePrefix="1">
      <alignment horizontal="left" wrapText="1"/>
    </xf>
    <xf numFmtId="0" fontId="7" fillId="0" borderId="20" xfId="0" applyFont="1" applyBorder="1" applyAlignment="1" quotePrefix="1">
      <alignment horizontal="left" wrapText="1"/>
    </xf>
    <xf numFmtId="0" fontId="7" fillId="0" borderId="20" xfId="0" applyFont="1" applyBorder="1" applyAlignment="1" quotePrefix="1">
      <alignment horizontal="center" wrapText="1"/>
    </xf>
    <xf numFmtId="0" fontId="7" fillId="0" borderId="20" xfId="0" applyNumberFormat="1" applyFont="1" applyFill="1" applyBorder="1" applyAlignment="1" applyProtection="1" quotePrefix="1">
      <alignment horizontal="left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3" fontId="7" fillId="7" borderId="2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/>
    </xf>
    <xf numFmtId="0" fontId="9" fillId="7" borderId="19" xfId="0" applyFont="1" applyFill="1" applyBorder="1" applyAlignment="1">
      <alignment horizontal="left"/>
    </xf>
    <xf numFmtId="0" fontId="11" fillId="7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21" xfId="0" applyNumberFormat="1" applyFont="1" applyBorder="1" applyAlignment="1">
      <alignment horizontal="right"/>
    </xf>
    <xf numFmtId="3" fontId="7" fillId="7" borderId="21" xfId="0" applyNumberFormat="1" applyFont="1" applyFill="1" applyBorder="1" applyAlignment="1" applyProtection="1">
      <alignment horizontal="right" wrapText="1"/>
      <protection/>
    </xf>
    <xf numFmtId="3" fontId="7" fillId="49" borderId="19" xfId="0" applyNumberFormat="1" applyFont="1" applyFill="1" applyBorder="1" applyAlignment="1" quotePrefix="1">
      <alignment horizontal="right"/>
    </xf>
    <xf numFmtId="3" fontId="7" fillId="49" borderId="21" xfId="0" applyNumberFormat="1" applyFont="1" applyFill="1" applyBorder="1" applyAlignment="1" applyProtection="1">
      <alignment horizontal="right" wrapText="1"/>
      <protection/>
    </xf>
    <xf numFmtId="3" fontId="7" fillId="7" borderId="19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28" fillId="50" borderId="23" xfId="0" applyNumberFormat="1" applyFont="1" applyFill="1" applyBorder="1" applyAlignment="1">
      <alignment horizontal="right" vertical="top" wrapText="1"/>
    </xf>
    <xf numFmtId="1" fontId="28" fillId="50" borderId="24" xfId="0" applyNumberFormat="1" applyFont="1" applyFill="1" applyBorder="1" applyAlignment="1">
      <alignment horizontal="left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1" fontId="11" fillId="0" borderId="28" xfId="0" applyNumberFormat="1" applyFont="1" applyBorder="1" applyAlignment="1">
      <alignment horizontal="left" wrapText="1"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1" fontId="28" fillId="0" borderId="32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23" xfId="0" applyNumberFormat="1" applyFont="1" applyFill="1" applyBorder="1" applyAlignment="1">
      <alignment horizontal="right" vertical="top" wrapText="1"/>
    </xf>
    <xf numFmtId="1" fontId="28" fillId="0" borderId="24" xfId="0" applyNumberFormat="1" applyFont="1" applyFill="1" applyBorder="1" applyAlignment="1">
      <alignment horizontal="left" wrapText="1"/>
    </xf>
    <xf numFmtId="1" fontId="11" fillId="0" borderId="28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8" fillId="0" borderId="20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11" fillId="0" borderId="29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 vertical="center" wrapText="1"/>
    </xf>
    <xf numFmtId="3" fontId="11" fillId="0" borderId="30" xfId="0" applyNumberFormat="1" applyFont="1" applyBorder="1" applyAlignment="1">
      <alignment horizontal="right" wrapText="1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3" fontId="11" fillId="0" borderId="33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1" fillId="0" borderId="0" xfId="0" applyNumberFormat="1" applyFont="1" applyBorder="1" applyAlignment="1" quotePrefix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 quotePrefix="1">
      <alignment horizontal="right" vertical="center" wrapText="1"/>
    </xf>
    <xf numFmtId="3" fontId="11" fillId="0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 vertical="center"/>
    </xf>
    <xf numFmtId="0" fontId="0" fillId="51" borderId="0" xfId="0" applyFill="1" applyAlignment="1">
      <alignment/>
    </xf>
    <xf numFmtId="0" fontId="34" fillId="35" borderId="21" xfId="0" applyNumberFormat="1" applyFont="1" applyFill="1" applyBorder="1" applyAlignment="1" applyProtection="1">
      <alignment horizontal="center" vertical="center" wrapText="1"/>
      <protection/>
    </xf>
    <xf numFmtId="0" fontId="34" fillId="35" borderId="20" xfId="0" applyNumberFormat="1" applyFont="1" applyFill="1" applyBorder="1" applyAlignment="1" applyProtection="1">
      <alignment horizontal="center" vertical="center" wrapText="1"/>
      <protection/>
    </xf>
    <xf numFmtId="0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8" fillId="0" borderId="34" xfId="0" applyNumberFormat="1" applyFont="1" applyFill="1" applyBorder="1" applyAlignment="1" applyProtection="1">
      <alignment horizontal="center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34" xfId="0" applyNumberFormat="1" applyFont="1" applyFill="1" applyBorder="1" applyAlignment="1" applyProtection="1">
      <alignment wrapText="1"/>
      <protection/>
    </xf>
    <xf numFmtId="0" fontId="3" fillId="0" borderId="34" xfId="0" applyNumberFormat="1" applyFont="1" applyFill="1" applyBorder="1" applyAlignment="1" applyProtection="1">
      <alignment horizontal="right" vertical="center"/>
      <protection/>
    </xf>
    <xf numFmtId="49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wrapText="1"/>
      <protection/>
    </xf>
    <xf numFmtId="0" fontId="8" fillId="0" borderId="34" xfId="0" applyNumberFormat="1" applyFont="1" applyFill="1" applyBorder="1" applyAlignment="1" applyProtection="1">
      <alignment horizontal="right" vertical="center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3" fontId="3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vertical="center" wrapText="1"/>
      <protection/>
    </xf>
    <xf numFmtId="0" fontId="36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wrapText="1"/>
      <protection/>
    </xf>
    <xf numFmtId="0" fontId="9" fillId="7" borderId="19" xfId="0" applyNumberFormat="1" applyFont="1" applyFill="1" applyBorder="1" applyAlignment="1" applyProtection="1" quotePrefix="1">
      <alignment horizontal="left" wrapText="1"/>
      <protection/>
    </xf>
    <xf numFmtId="0" fontId="10" fillId="7" borderId="20" xfId="0" applyNumberFormat="1" applyFont="1" applyFill="1" applyBorder="1" applyAlignment="1" applyProtection="1">
      <alignment wrapText="1"/>
      <protection/>
    </xf>
    <xf numFmtId="0" fontId="9" fillId="0" borderId="19" xfId="0" applyNumberFormat="1" applyFont="1" applyFill="1" applyBorder="1" applyAlignment="1" applyProtection="1" quotePrefix="1">
      <alignment horizontal="left" wrapText="1"/>
      <protection/>
    </xf>
    <xf numFmtId="0" fontId="11" fillId="0" borderId="20" xfId="0" applyNumberFormat="1" applyFont="1" applyFill="1" applyBorder="1" applyAlignment="1" applyProtection="1">
      <alignment wrapText="1"/>
      <protection/>
    </xf>
    <xf numFmtId="0" fontId="9" fillId="0" borderId="19" xfId="0" applyFont="1" applyBorder="1" applyAlignment="1" quotePrefix="1">
      <alignment horizontal="left"/>
    </xf>
    <xf numFmtId="0" fontId="11" fillId="0" borderId="2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49" borderId="19" xfId="0" applyNumberFormat="1" applyFont="1" applyFill="1" applyBorder="1" applyAlignment="1" applyProtection="1">
      <alignment horizontal="left" wrapText="1"/>
      <protection/>
    </xf>
    <xf numFmtId="0" fontId="7" fillId="49" borderId="20" xfId="0" applyNumberFormat="1" applyFont="1" applyFill="1" applyBorder="1" applyAlignment="1" applyProtection="1">
      <alignment horizontal="left" wrapText="1"/>
      <protection/>
    </xf>
    <xf numFmtId="0" fontId="7" fillId="49" borderId="35" xfId="0" applyNumberFormat="1" applyFont="1" applyFill="1" applyBorder="1" applyAlignment="1" applyProtection="1">
      <alignment horizontal="left" wrapText="1"/>
      <protection/>
    </xf>
    <xf numFmtId="0" fontId="7" fillId="7" borderId="19" xfId="0" applyNumberFormat="1" applyFont="1" applyFill="1" applyBorder="1" applyAlignment="1" applyProtection="1">
      <alignment horizontal="left" wrapText="1"/>
      <protection/>
    </xf>
    <xf numFmtId="0" fontId="7" fillId="7" borderId="20" xfId="0" applyNumberFormat="1" applyFont="1" applyFill="1" applyBorder="1" applyAlignment="1" applyProtection="1">
      <alignment horizontal="left" wrapText="1"/>
      <protection/>
    </xf>
    <xf numFmtId="0" fontId="7" fillId="7" borderId="35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9" fillId="7" borderId="19" xfId="0" applyNumberFormat="1" applyFont="1" applyFill="1" applyBorder="1" applyAlignment="1" applyProtection="1">
      <alignment horizontal="left" wrapText="1"/>
      <protection/>
    </xf>
    <xf numFmtId="0" fontId="11" fillId="7" borderId="20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quotePrefix="1">
      <alignment horizontal="left"/>
    </xf>
    <xf numFmtId="3" fontId="28" fillId="0" borderId="33" xfId="0" applyNumberFormat="1" applyFont="1" applyBorder="1" applyAlignment="1">
      <alignment horizontal="center"/>
    </xf>
    <xf numFmtId="3" fontId="28" fillId="0" borderId="36" xfId="0" applyNumberFormat="1" applyFont="1" applyBorder="1" applyAlignment="1">
      <alignment horizontal="center"/>
    </xf>
    <xf numFmtId="3" fontId="28" fillId="0" borderId="37" xfId="0" applyNumberFormat="1" applyFont="1" applyBorder="1" applyAlignment="1">
      <alignment horizontal="center"/>
    </xf>
    <xf numFmtId="0" fontId="4" fillId="0" borderId="38" xfId="0" applyNumberFormat="1" applyFont="1" applyFill="1" applyBorder="1" applyAlignment="1" applyProtection="1" quotePrefix="1">
      <alignment horizontal="left" wrapText="1"/>
      <protection/>
    </xf>
    <xf numFmtId="0" fontId="6" fillId="0" borderId="38" xfId="0" applyNumberFormat="1" applyFont="1" applyFill="1" applyBorder="1" applyAlignment="1" applyProtection="1">
      <alignment wrapText="1"/>
      <protection/>
    </xf>
    <xf numFmtId="0" fontId="9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" fontId="28" fillId="0" borderId="33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858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858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86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86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485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485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="120" zoomScaleNormal="120" zoomScaleSheetLayoutView="80" zoomScalePageLayoutView="0" workbookViewId="0" topLeftCell="A1">
      <selection activeCell="J6" sqref="J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49"/>
      <c r="B2" s="149"/>
      <c r="C2" s="149"/>
      <c r="D2" s="149"/>
      <c r="E2" s="149"/>
      <c r="F2" s="149"/>
      <c r="G2" s="149"/>
      <c r="H2" s="149"/>
    </row>
    <row r="3" spans="1:8" ht="48" customHeight="1">
      <c r="A3" s="142" t="s">
        <v>34</v>
      </c>
      <c r="B3" s="142"/>
      <c r="C3" s="142"/>
      <c r="D3" s="142"/>
      <c r="E3" s="142"/>
      <c r="F3" s="142"/>
      <c r="G3" s="142"/>
      <c r="H3" s="142"/>
    </row>
    <row r="4" spans="1:8" s="3" customFormat="1" ht="26.25" customHeight="1">
      <c r="A4" s="142" t="s">
        <v>0</v>
      </c>
      <c r="B4" s="142"/>
      <c r="C4" s="142"/>
      <c r="D4" s="142"/>
      <c r="E4" s="142"/>
      <c r="F4" s="142"/>
      <c r="G4" s="150"/>
      <c r="H4" s="150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35</v>
      </c>
      <c r="G6" s="10" t="s">
        <v>36</v>
      </c>
      <c r="H6" s="11" t="s">
        <v>37</v>
      </c>
      <c r="I6" s="12"/>
    </row>
    <row r="7" spans="1:9" ht="27.75" customHeight="1">
      <c r="A7" s="151" t="s">
        <v>1</v>
      </c>
      <c r="B7" s="137"/>
      <c r="C7" s="137"/>
      <c r="D7" s="137"/>
      <c r="E7" s="152"/>
      <c r="F7" s="13">
        <f>+F8+F9</f>
        <v>12273570</v>
      </c>
      <c r="G7" s="13">
        <f>G8+G9</f>
        <v>12227370</v>
      </c>
      <c r="H7" s="13">
        <f>+H8+H9</f>
        <v>12179900</v>
      </c>
      <c r="I7" s="14"/>
    </row>
    <row r="8" spans="1:8" ht="22.5" customHeight="1">
      <c r="A8" s="134" t="s">
        <v>2</v>
      </c>
      <c r="B8" s="135"/>
      <c r="C8" s="135"/>
      <c r="D8" s="135"/>
      <c r="E8" s="141"/>
      <c r="F8" s="15">
        <f>4421570-F9+7852000</f>
        <v>12269270</v>
      </c>
      <c r="G8" s="15">
        <f>4375370-G9+7852000</f>
        <v>12223070</v>
      </c>
      <c r="H8" s="15">
        <f>4327900-H9+7852000</f>
        <v>12175600</v>
      </c>
    </row>
    <row r="9" spans="1:8" ht="22.5" customHeight="1">
      <c r="A9" s="153" t="s">
        <v>3</v>
      </c>
      <c r="B9" s="141"/>
      <c r="C9" s="141"/>
      <c r="D9" s="141"/>
      <c r="E9" s="141"/>
      <c r="F9" s="15">
        <v>4300</v>
      </c>
      <c r="G9" s="15">
        <v>4300</v>
      </c>
      <c r="H9" s="15">
        <v>4300</v>
      </c>
    </row>
    <row r="10" spans="1:8" ht="22.5" customHeight="1">
      <c r="A10" s="16" t="s">
        <v>4</v>
      </c>
      <c r="B10" s="17"/>
      <c r="C10" s="17"/>
      <c r="D10" s="17"/>
      <c r="E10" s="17"/>
      <c r="F10" s="13">
        <f>+F11+F12</f>
        <v>12283570</v>
      </c>
      <c r="G10" s="13">
        <f>+G11+G12</f>
        <v>12227370</v>
      </c>
      <c r="H10" s="13">
        <f>+H11+H12</f>
        <v>12179900</v>
      </c>
    </row>
    <row r="11" spans="1:10" ht="22.5" customHeight="1">
      <c r="A11" s="138" t="s">
        <v>5</v>
      </c>
      <c r="B11" s="135"/>
      <c r="C11" s="135"/>
      <c r="D11" s="135"/>
      <c r="E11" s="139"/>
      <c r="F11" s="15">
        <f>4431570-F12+7852000</f>
        <v>12098070</v>
      </c>
      <c r="G11" s="15">
        <f>4375370-G12+7852000</f>
        <v>11976870</v>
      </c>
      <c r="H11" s="18">
        <f>4327900-H12+7852000</f>
        <v>11849400</v>
      </c>
      <c r="I11" s="19"/>
      <c r="J11" s="19"/>
    </row>
    <row r="12" spans="1:10" ht="22.5" customHeight="1">
      <c r="A12" s="140" t="s">
        <v>6</v>
      </c>
      <c r="B12" s="141"/>
      <c r="C12" s="141"/>
      <c r="D12" s="141"/>
      <c r="E12" s="141"/>
      <c r="F12" s="20">
        <f>140000+45500</f>
        <v>185500</v>
      </c>
      <c r="G12" s="20">
        <f>170000+80500</f>
        <v>250500</v>
      </c>
      <c r="H12" s="18">
        <f>250000+80500</f>
        <v>330500</v>
      </c>
      <c r="I12" s="19"/>
      <c r="J12" s="19"/>
    </row>
    <row r="13" spans="1:10" ht="22.5" customHeight="1">
      <c r="A13" s="136" t="s">
        <v>7</v>
      </c>
      <c r="B13" s="137"/>
      <c r="C13" s="137"/>
      <c r="D13" s="137"/>
      <c r="E13" s="137"/>
      <c r="F13" s="21">
        <f>+F7-F10</f>
        <v>-10000</v>
      </c>
      <c r="G13" s="21">
        <f>+G7-G10</f>
        <v>0</v>
      </c>
      <c r="H13" s="21">
        <f>+H7-H10</f>
        <v>0</v>
      </c>
      <c r="J13" s="19"/>
    </row>
    <row r="14" spans="1:8" ht="25.5" customHeight="1">
      <c r="A14" s="142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6"/>
      <c r="B15" s="7"/>
      <c r="C15" s="7"/>
      <c r="D15" s="8"/>
      <c r="E15" s="9"/>
      <c r="F15" s="10" t="s">
        <v>35</v>
      </c>
      <c r="G15" s="10" t="s">
        <v>36</v>
      </c>
      <c r="H15" s="11" t="s">
        <v>37</v>
      </c>
      <c r="J15" s="19"/>
    </row>
    <row r="16" spans="1:10" ht="30.75" customHeight="1">
      <c r="A16" s="143" t="s">
        <v>8</v>
      </c>
      <c r="B16" s="144"/>
      <c r="C16" s="144"/>
      <c r="D16" s="144"/>
      <c r="E16" s="145"/>
      <c r="F16" s="22"/>
      <c r="G16" s="22"/>
      <c r="H16" s="23"/>
      <c r="J16" s="19"/>
    </row>
    <row r="17" spans="1:10" ht="34.5" customHeight="1">
      <c r="A17" s="146" t="s">
        <v>9</v>
      </c>
      <c r="B17" s="147"/>
      <c r="C17" s="147"/>
      <c r="D17" s="147"/>
      <c r="E17" s="148"/>
      <c r="F17" s="24">
        <v>10000</v>
      </c>
      <c r="G17" s="24">
        <v>0</v>
      </c>
      <c r="H17" s="21">
        <v>0</v>
      </c>
      <c r="J17" s="19"/>
    </row>
    <row r="18" spans="1:10" s="25" customFormat="1" ht="25.5" customHeight="1">
      <c r="A18" s="131"/>
      <c r="B18" s="132"/>
      <c r="C18" s="132"/>
      <c r="D18" s="132"/>
      <c r="E18" s="132"/>
      <c r="F18" s="133"/>
      <c r="G18" s="133"/>
      <c r="H18" s="133"/>
      <c r="J18" s="26"/>
    </row>
    <row r="19" spans="1:11" s="25" customFormat="1" ht="27.75" customHeight="1">
      <c r="A19" s="6"/>
      <c r="B19" s="7"/>
      <c r="C19" s="7"/>
      <c r="D19" s="8"/>
      <c r="E19" s="9"/>
      <c r="F19" s="10" t="s">
        <v>35</v>
      </c>
      <c r="G19" s="10" t="s">
        <v>36</v>
      </c>
      <c r="H19" s="11" t="s">
        <v>37</v>
      </c>
      <c r="J19" s="26"/>
      <c r="K19" s="26"/>
    </row>
    <row r="20" spans="1:10" s="25" customFormat="1" ht="22.5" customHeight="1">
      <c r="A20" s="134" t="s">
        <v>10</v>
      </c>
      <c r="B20" s="135"/>
      <c r="C20" s="135"/>
      <c r="D20" s="135"/>
      <c r="E20" s="135"/>
      <c r="F20" s="20"/>
      <c r="G20" s="20"/>
      <c r="H20" s="20"/>
      <c r="J20" s="26"/>
    </row>
    <row r="21" spans="1:8" s="25" customFormat="1" ht="33.75" customHeight="1">
      <c r="A21" s="134" t="s">
        <v>11</v>
      </c>
      <c r="B21" s="135"/>
      <c r="C21" s="135"/>
      <c r="D21" s="135"/>
      <c r="E21" s="135"/>
      <c r="F21" s="20"/>
      <c r="G21" s="20"/>
      <c r="H21" s="20"/>
    </row>
    <row r="22" spans="1:11" s="25" customFormat="1" ht="22.5" customHeight="1">
      <c r="A22" s="136" t="s">
        <v>12</v>
      </c>
      <c r="B22" s="137"/>
      <c r="C22" s="137"/>
      <c r="D22" s="137"/>
      <c r="E22" s="137"/>
      <c r="F22" s="13">
        <f>F20-F21</f>
        <v>0</v>
      </c>
      <c r="G22" s="13">
        <f>G20-G21</f>
        <v>0</v>
      </c>
      <c r="H22" s="13">
        <f>H20-H21</f>
        <v>0</v>
      </c>
      <c r="J22" s="27"/>
      <c r="K22" s="26"/>
    </row>
    <row r="23" spans="1:8" s="25" customFormat="1" ht="25.5" customHeight="1">
      <c r="A23" s="131"/>
      <c r="B23" s="132"/>
      <c r="C23" s="132"/>
      <c r="D23" s="132"/>
      <c r="E23" s="132"/>
      <c r="F23" s="133"/>
      <c r="G23" s="133"/>
      <c r="H23" s="133"/>
    </row>
    <row r="24" spans="1:8" s="25" customFormat="1" ht="22.5" customHeight="1">
      <c r="A24" s="138" t="s">
        <v>13</v>
      </c>
      <c r="B24" s="135"/>
      <c r="C24" s="135"/>
      <c r="D24" s="135"/>
      <c r="E24" s="135"/>
      <c r="F24" s="20">
        <f>IF((F13+F17+F22)&lt;&gt;0,"NESLAGANJE ZBROJA",(F13+F17+F22))</f>
        <v>0</v>
      </c>
      <c r="G24" s="20">
        <f>IF((G13+G17+G22)&lt;&gt;0,"NESLAGANJE ZBROJA",(G13+G17+G22))</f>
        <v>0</v>
      </c>
      <c r="H24" s="20">
        <f>IF((H13+H17+H22)&lt;&gt;0,"NESLAGANJE ZBROJA",(H13+H17+H22))</f>
        <v>0</v>
      </c>
    </row>
    <row r="25" spans="1:5" s="25" customFormat="1" ht="18" customHeight="1">
      <c r="A25" s="28"/>
      <c r="B25" s="5"/>
      <c r="C25" s="5"/>
      <c r="D25" s="5"/>
      <c r="E25" s="5"/>
    </row>
    <row r="26" spans="1:8" ht="42" customHeight="1">
      <c r="A26" s="129" t="s">
        <v>14</v>
      </c>
      <c r="B26" s="130"/>
      <c r="C26" s="130"/>
      <c r="D26" s="130"/>
      <c r="E26" s="130"/>
      <c r="F26" s="130"/>
      <c r="G26" s="130"/>
      <c r="H26" s="130"/>
    </row>
    <row r="27" ht="12.75">
      <c r="E27" s="30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31"/>
      <c r="F33" s="32"/>
      <c r="G33" s="32"/>
      <c r="H33" s="32"/>
    </row>
    <row r="34" spans="5:8" ht="12.75">
      <c r="E34" s="31"/>
      <c r="F34" s="19"/>
      <c r="G34" s="19"/>
      <c r="H34" s="19"/>
    </row>
    <row r="35" spans="5:8" ht="12.75">
      <c r="E35" s="31"/>
      <c r="F35" s="19"/>
      <c r="G35" s="19"/>
      <c r="H35" s="19"/>
    </row>
    <row r="36" spans="5:8" ht="12.75">
      <c r="E36" s="31"/>
      <c r="F36" s="19"/>
      <c r="G36" s="19"/>
      <c r="H36" s="19"/>
    </row>
    <row r="37" spans="5:8" ht="12.75">
      <c r="E37" s="31"/>
      <c r="F37" s="19"/>
      <c r="G37" s="19"/>
      <c r="H37" s="19"/>
    </row>
    <row r="38" ht="12.75">
      <c r="E38" s="31"/>
    </row>
    <row r="43" ht="12.75">
      <c r="F43" s="19"/>
    </row>
    <row r="44" ht="12.75">
      <c r="F44" s="19"/>
    </row>
    <row r="45" ht="12.75">
      <c r="F45" s="1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6"/>
  <sheetViews>
    <sheetView zoomScale="110" zoomScaleNormal="110" zoomScaleSheetLayoutView="70" workbookViewId="0" topLeftCell="A1">
      <selection activeCell="J9" sqref="J9"/>
    </sheetView>
  </sheetViews>
  <sheetFormatPr defaultColWidth="11.421875" defaultRowHeight="12.75"/>
  <cols>
    <col min="1" max="1" width="16.00390625" style="53" customWidth="1"/>
    <col min="2" max="3" width="17.57421875" style="53" customWidth="1"/>
    <col min="4" max="4" width="17.57421875" style="8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5" s="3" customFormat="1" ht="15">
      <c r="A1" s="81" t="s">
        <v>31</v>
      </c>
      <c r="B1" s="86"/>
      <c r="C1" s="86"/>
      <c r="D1" s="86"/>
      <c r="E1" s="86"/>
    </row>
    <row r="2" spans="1:8" ht="24" customHeight="1">
      <c r="A2" s="142" t="s">
        <v>15</v>
      </c>
      <c r="B2" s="142"/>
      <c r="C2" s="142"/>
      <c r="D2" s="142"/>
      <c r="E2" s="142"/>
      <c r="F2" s="142"/>
      <c r="G2" s="142"/>
      <c r="H2" s="142"/>
    </row>
    <row r="3" spans="1:8" s="34" customFormat="1" ht="13.5" thickBot="1">
      <c r="A3" s="33"/>
      <c r="H3" s="35" t="s">
        <v>16</v>
      </c>
    </row>
    <row r="4" spans="1:8" s="34" customFormat="1" ht="27" thickBot="1">
      <c r="A4" s="36" t="s">
        <v>17</v>
      </c>
      <c r="B4" s="159" t="s">
        <v>27</v>
      </c>
      <c r="C4" s="160"/>
      <c r="D4" s="160"/>
      <c r="E4" s="160"/>
      <c r="F4" s="160"/>
      <c r="G4" s="160"/>
      <c r="H4" s="161"/>
    </row>
    <row r="5" spans="1:8" s="34" customFormat="1" ht="66" thickBot="1">
      <c r="A5" s="37" t="s">
        <v>18</v>
      </c>
      <c r="B5" s="38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40" t="s">
        <v>25</v>
      </c>
    </row>
    <row r="6" spans="1:8" s="34" customFormat="1" ht="12.75">
      <c r="A6" s="41">
        <v>636</v>
      </c>
      <c r="B6" s="87"/>
      <c r="C6" s="88"/>
      <c r="D6" s="88"/>
      <c r="E6" s="89">
        <f>83300+7852000</f>
        <v>7935300</v>
      </c>
      <c r="F6" s="88"/>
      <c r="G6" s="90"/>
      <c r="H6" s="91"/>
    </row>
    <row r="7" spans="1:8" s="34" customFormat="1" ht="12.75">
      <c r="A7" s="41">
        <v>638</v>
      </c>
      <c r="B7" s="87"/>
      <c r="C7" s="88"/>
      <c r="D7" s="88"/>
      <c r="E7" s="89">
        <v>80300</v>
      </c>
      <c r="F7" s="88"/>
      <c r="G7" s="90"/>
      <c r="H7" s="91"/>
    </row>
    <row r="8" spans="1:8" s="34" customFormat="1" ht="12.75">
      <c r="A8" s="41">
        <v>641</v>
      </c>
      <c r="B8" s="87"/>
      <c r="C8" s="103"/>
      <c r="D8" s="88">
        <v>4200</v>
      </c>
      <c r="E8" s="89"/>
      <c r="F8" s="88"/>
      <c r="G8" s="90"/>
      <c r="H8" s="91"/>
    </row>
    <row r="9" spans="1:8" s="34" customFormat="1" ht="12.75">
      <c r="A9" s="41">
        <v>652</v>
      </c>
      <c r="B9" s="87"/>
      <c r="C9" s="88"/>
      <c r="D9" s="88">
        <v>2015700</v>
      </c>
      <c r="E9" s="104"/>
      <c r="F9" s="88"/>
      <c r="G9" s="90"/>
      <c r="H9" s="91"/>
    </row>
    <row r="10" spans="1:8" s="34" customFormat="1" ht="12.75">
      <c r="A10" s="41">
        <v>661</v>
      </c>
      <c r="B10" s="87"/>
      <c r="C10" s="88">
        <v>34000</v>
      </c>
      <c r="D10" s="88"/>
      <c r="E10" s="89"/>
      <c r="F10" s="88"/>
      <c r="G10" s="90"/>
      <c r="H10" s="91"/>
    </row>
    <row r="11" spans="1:8" s="34" customFormat="1" ht="12.75">
      <c r="A11" s="41">
        <v>663</v>
      </c>
      <c r="B11" s="87"/>
      <c r="C11" s="88"/>
      <c r="D11" s="88"/>
      <c r="E11" s="89"/>
      <c r="F11" s="88"/>
      <c r="G11" s="90"/>
      <c r="H11" s="91"/>
    </row>
    <row r="12" spans="1:8" s="34" customFormat="1" ht="12.75">
      <c r="A12" s="41">
        <v>671</v>
      </c>
      <c r="B12" s="92">
        <v>2199770</v>
      </c>
      <c r="C12" s="88"/>
      <c r="D12" s="93"/>
      <c r="E12" s="94"/>
      <c r="F12" s="94"/>
      <c r="G12" s="95"/>
      <c r="H12" s="96"/>
    </row>
    <row r="13" spans="1:8" s="34" customFormat="1" ht="13.5" thickBot="1">
      <c r="A13" s="41">
        <v>721</v>
      </c>
      <c r="B13" s="87"/>
      <c r="C13" s="88"/>
      <c r="D13" s="88"/>
      <c r="E13" s="89"/>
      <c r="F13" s="88"/>
      <c r="G13" s="90">
        <v>4300</v>
      </c>
      <c r="H13" s="91"/>
    </row>
    <row r="14" spans="1:8" s="34" customFormat="1" ht="30" customHeight="1" thickBot="1">
      <c r="A14" s="46" t="s">
        <v>26</v>
      </c>
      <c r="B14" s="97">
        <f aca="true" t="shared" si="0" ref="B14:H14">SUM(B6:B13)</f>
        <v>2199770</v>
      </c>
      <c r="C14" s="97">
        <f t="shared" si="0"/>
        <v>34000</v>
      </c>
      <c r="D14" s="97">
        <f t="shared" si="0"/>
        <v>2019900</v>
      </c>
      <c r="E14" s="97">
        <f t="shared" si="0"/>
        <v>8015600</v>
      </c>
      <c r="F14" s="97">
        <f t="shared" si="0"/>
        <v>0</v>
      </c>
      <c r="G14" s="97">
        <f t="shared" si="0"/>
        <v>4300</v>
      </c>
      <c r="H14" s="97">
        <f t="shared" si="0"/>
        <v>0</v>
      </c>
    </row>
    <row r="15" spans="1:8" s="34" customFormat="1" ht="28.5" customHeight="1" thickBot="1">
      <c r="A15" s="46" t="s">
        <v>28</v>
      </c>
      <c r="B15" s="162">
        <f>B14+C14+D14+E14+F14+G14+H14</f>
        <v>12273570</v>
      </c>
      <c r="C15" s="163"/>
      <c r="D15" s="163"/>
      <c r="E15" s="163"/>
      <c r="F15" s="163"/>
      <c r="G15" s="163"/>
      <c r="H15" s="164"/>
    </row>
    <row r="16" spans="1:8" ht="13.5" thickBot="1">
      <c r="A16" s="2"/>
      <c r="B16" s="2"/>
      <c r="C16" s="2"/>
      <c r="D16" s="48"/>
      <c r="E16" s="49"/>
      <c r="H16" s="35"/>
    </row>
    <row r="17" spans="1:8" ht="24" customHeight="1" thickBot="1">
      <c r="A17" s="50" t="s">
        <v>17</v>
      </c>
      <c r="B17" s="159" t="s">
        <v>29</v>
      </c>
      <c r="C17" s="160"/>
      <c r="D17" s="160"/>
      <c r="E17" s="160"/>
      <c r="F17" s="160"/>
      <c r="G17" s="160"/>
      <c r="H17" s="161"/>
    </row>
    <row r="18" spans="1:8" ht="66" thickBot="1">
      <c r="A18" s="51" t="s">
        <v>18</v>
      </c>
      <c r="B18" s="38" t="s">
        <v>19</v>
      </c>
      <c r="C18" s="39" t="s">
        <v>20</v>
      </c>
      <c r="D18" s="39" t="s">
        <v>21</v>
      </c>
      <c r="E18" s="39" t="s">
        <v>22</v>
      </c>
      <c r="F18" s="39" t="s">
        <v>23</v>
      </c>
      <c r="G18" s="39" t="s">
        <v>24</v>
      </c>
      <c r="H18" s="40" t="s">
        <v>25</v>
      </c>
    </row>
    <row r="19" spans="1:8" ht="12.75">
      <c r="A19" s="41">
        <v>63</v>
      </c>
      <c r="B19" s="42"/>
      <c r="C19" s="43"/>
      <c r="D19" s="43"/>
      <c r="E19" s="43">
        <f>163600+7852000</f>
        <v>8015600</v>
      </c>
      <c r="F19" s="43"/>
      <c r="G19" s="44"/>
      <c r="H19" s="45"/>
    </row>
    <row r="20" spans="1:8" ht="12.75">
      <c r="A20" s="41">
        <v>64</v>
      </c>
      <c r="B20" s="42"/>
      <c r="C20" s="43"/>
      <c r="D20" s="43">
        <v>4200</v>
      </c>
      <c r="E20" s="43"/>
      <c r="F20" s="43"/>
      <c r="G20" s="44"/>
      <c r="H20" s="45"/>
    </row>
    <row r="21" spans="1:8" ht="12.75">
      <c r="A21" s="41">
        <v>65</v>
      </c>
      <c r="B21" s="42"/>
      <c r="C21" s="43"/>
      <c r="D21" s="43">
        <v>2040700</v>
      </c>
      <c r="E21" s="43"/>
      <c r="F21" s="43"/>
      <c r="G21" s="44"/>
      <c r="H21" s="45"/>
    </row>
    <row r="22" spans="1:8" ht="12.75">
      <c r="A22" s="41">
        <v>66</v>
      </c>
      <c r="B22" s="42"/>
      <c r="C22" s="43">
        <v>63000</v>
      </c>
      <c r="D22" s="43"/>
      <c r="E22" s="43"/>
      <c r="F22" s="43"/>
      <c r="G22" s="44"/>
      <c r="H22" s="45"/>
    </row>
    <row r="23" spans="1:8" ht="12.75">
      <c r="A23" s="41">
        <v>67</v>
      </c>
      <c r="B23" s="42">
        <v>2099570</v>
      </c>
      <c r="C23" s="43"/>
      <c r="D23" s="43"/>
      <c r="E23" s="43"/>
      <c r="F23" s="43"/>
      <c r="G23" s="44"/>
      <c r="H23" s="45"/>
    </row>
    <row r="24" spans="1:8" ht="12.75">
      <c r="A24" s="41">
        <v>72</v>
      </c>
      <c r="B24" s="42"/>
      <c r="C24" s="43"/>
      <c r="D24" s="43"/>
      <c r="E24" s="43"/>
      <c r="F24" s="43"/>
      <c r="G24" s="44">
        <v>4300</v>
      </c>
      <c r="H24" s="45"/>
    </row>
    <row r="25" spans="1:8" ht="12.75">
      <c r="A25" s="41"/>
      <c r="B25" s="42"/>
      <c r="C25" s="43"/>
      <c r="D25" s="43"/>
      <c r="E25" s="43"/>
      <c r="F25" s="43"/>
      <c r="G25" s="44"/>
      <c r="H25" s="45"/>
    </row>
    <row r="26" spans="1:8" ht="13.5" thickBot="1">
      <c r="A26" s="52"/>
      <c r="B26" s="42"/>
      <c r="C26" s="43"/>
      <c r="D26" s="43"/>
      <c r="E26" s="43"/>
      <c r="F26" s="43"/>
      <c r="G26" s="44"/>
      <c r="H26" s="45"/>
    </row>
    <row r="27" spans="1:8" s="34" customFormat="1" ht="30" customHeight="1" thickBot="1">
      <c r="A27" s="46" t="s">
        <v>26</v>
      </c>
      <c r="B27" s="47">
        <f aca="true" t="shared" si="1" ref="B27:H27">SUM(B19:B26)</f>
        <v>2099570</v>
      </c>
      <c r="C27" s="47">
        <f t="shared" si="1"/>
        <v>63000</v>
      </c>
      <c r="D27" s="47">
        <f t="shared" si="1"/>
        <v>2044900</v>
      </c>
      <c r="E27" s="47">
        <f t="shared" si="1"/>
        <v>8015600</v>
      </c>
      <c r="F27" s="47">
        <f t="shared" si="1"/>
        <v>0</v>
      </c>
      <c r="G27" s="47">
        <f t="shared" si="1"/>
        <v>4300</v>
      </c>
      <c r="H27" s="47">
        <f t="shared" si="1"/>
        <v>0</v>
      </c>
    </row>
    <row r="28" spans="1:8" s="34" customFormat="1" ht="28.5" customHeight="1" thickBot="1">
      <c r="A28" s="46" t="s">
        <v>30</v>
      </c>
      <c r="B28" s="154">
        <f>B27+C27+D27+E27+F27+G27+H27</f>
        <v>12227370</v>
      </c>
      <c r="C28" s="155"/>
      <c r="D28" s="155"/>
      <c r="E28" s="155"/>
      <c r="F28" s="155"/>
      <c r="G28" s="155"/>
      <c r="H28" s="156"/>
    </row>
    <row r="29" spans="4:5" ht="13.5" thickBot="1">
      <c r="D29" s="54"/>
      <c r="E29" s="55"/>
    </row>
    <row r="30" spans="1:8" ht="27" thickBot="1">
      <c r="A30" s="50" t="s">
        <v>17</v>
      </c>
      <c r="B30" s="159" t="s">
        <v>32</v>
      </c>
      <c r="C30" s="160"/>
      <c r="D30" s="160"/>
      <c r="E30" s="160"/>
      <c r="F30" s="160"/>
      <c r="G30" s="160"/>
      <c r="H30" s="161"/>
    </row>
    <row r="31" spans="1:8" ht="66" thickBot="1">
      <c r="A31" s="51" t="s">
        <v>18</v>
      </c>
      <c r="B31" s="38" t="s">
        <v>19</v>
      </c>
      <c r="C31" s="39" t="s">
        <v>20</v>
      </c>
      <c r="D31" s="39" t="s">
        <v>21</v>
      </c>
      <c r="E31" s="39" t="s">
        <v>22</v>
      </c>
      <c r="F31" s="39" t="s">
        <v>23</v>
      </c>
      <c r="G31" s="39" t="s">
        <v>24</v>
      </c>
      <c r="H31" s="40" t="s">
        <v>25</v>
      </c>
    </row>
    <row r="32" spans="1:8" ht="12.75">
      <c r="A32" s="41">
        <v>63</v>
      </c>
      <c r="B32" s="42"/>
      <c r="C32" s="43"/>
      <c r="D32" s="43"/>
      <c r="E32" s="43">
        <f>163600+7852000</f>
        <v>8015600</v>
      </c>
      <c r="F32" s="43"/>
      <c r="G32" s="44"/>
      <c r="H32" s="45"/>
    </row>
    <row r="33" spans="1:8" ht="12.75">
      <c r="A33" s="41">
        <v>64</v>
      </c>
      <c r="B33" s="42"/>
      <c r="C33" s="43"/>
      <c r="D33" s="43">
        <v>4200</v>
      </c>
      <c r="E33" s="43"/>
      <c r="F33" s="43"/>
      <c r="G33" s="44"/>
      <c r="H33" s="45"/>
    </row>
    <row r="34" spans="1:8" ht="12.75">
      <c r="A34" s="41">
        <v>65</v>
      </c>
      <c r="B34" s="42"/>
      <c r="C34" s="43"/>
      <c r="D34" s="43">
        <v>2040700</v>
      </c>
      <c r="E34" s="43"/>
      <c r="F34" s="43"/>
      <c r="G34" s="44"/>
      <c r="H34" s="45"/>
    </row>
    <row r="35" spans="1:8" ht="12.75">
      <c r="A35" s="41">
        <v>66</v>
      </c>
      <c r="B35" s="42"/>
      <c r="C35" s="43">
        <v>63000</v>
      </c>
      <c r="D35" s="43"/>
      <c r="E35" s="43"/>
      <c r="F35" s="43"/>
      <c r="G35" s="44"/>
      <c r="H35" s="45"/>
    </row>
    <row r="36" spans="1:8" ht="12.75">
      <c r="A36" s="41">
        <v>67</v>
      </c>
      <c r="B36" s="42">
        <v>2052100</v>
      </c>
      <c r="C36" s="43"/>
      <c r="D36" s="43"/>
      <c r="E36" s="43"/>
      <c r="F36" s="43"/>
      <c r="G36" s="44"/>
      <c r="H36" s="45"/>
    </row>
    <row r="37" spans="1:8" ht="12.75">
      <c r="A37" s="41">
        <v>72</v>
      </c>
      <c r="B37" s="42"/>
      <c r="C37" s="43"/>
      <c r="D37" s="43"/>
      <c r="E37" s="43"/>
      <c r="F37" s="43"/>
      <c r="G37" s="44">
        <v>4300</v>
      </c>
      <c r="H37" s="45"/>
    </row>
    <row r="38" spans="1:8" ht="13.5" customHeight="1">
      <c r="A38" s="41"/>
      <c r="B38" s="42"/>
      <c r="C38" s="43"/>
      <c r="D38" s="43"/>
      <c r="E38" s="43"/>
      <c r="F38" s="43"/>
      <c r="G38" s="44"/>
      <c r="H38" s="45"/>
    </row>
    <row r="39" spans="1:8" ht="13.5" customHeight="1" thickBot="1">
      <c r="A39" s="52"/>
      <c r="B39" s="42"/>
      <c r="C39" s="43"/>
      <c r="D39" s="43"/>
      <c r="E39" s="43"/>
      <c r="F39" s="43"/>
      <c r="G39" s="44"/>
      <c r="H39" s="45"/>
    </row>
    <row r="40" spans="1:8" s="34" customFormat="1" ht="30" customHeight="1" thickBot="1">
      <c r="A40" s="46" t="s">
        <v>26</v>
      </c>
      <c r="B40" s="47">
        <f>SUM(B32:B39)</f>
        <v>2052100</v>
      </c>
      <c r="C40" s="47">
        <f aca="true" t="shared" si="2" ref="C40:H40">SUM(C32:C39)</f>
        <v>63000</v>
      </c>
      <c r="D40" s="47">
        <f t="shared" si="2"/>
        <v>2044900</v>
      </c>
      <c r="E40" s="47">
        <f t="shared" si="2"/>
        <v>8015600</v>
      </c>
      <c r="F40" s="47">
        <f t="shared" si="2"/>
        <v>0</v>
      </c>
      <c r="G40" s="47">
        <f t="shared" si="2"/>
        <v>4300</v>
      </c>
      <c r="H40" s="47">
        <f t="shared" si="2"/>
        <v>0</v>
      </c>
    </row>
    <row r="41" spans="1:8" s="34" customFormat="1" ht="28.5" customHeight="1" thickBot="1">
      <c r="A41" s="46" t="s">
        <v>33</v>
      </c>
      <c r="B41" s="154">
        <f>B40+C40+D40+E40+F40+G40+H40</f>
        <v>12179900</v>
      </c>
      <c r="C41" s="155"/>
      <c r="D41" s="155"/>
      <c r="E41" s="155"/>
      <c r="F41" s="155"/>
      <c r="G41" s="155"/>
      <c r="H41" s="156"/>
    </row>
    <row r="42" spans="3:5" ht="13.5" customHeight="1">
      <c r="C42" s="56"/>
      <c r="D42" s="54"/>
      <c r="E42" s="57"/>
    </row>
    <row r="43" spans="3:5" ht="13.5" customHeight="1">
      <c r="C43" s="56"/>
      <c r="D43" s="58"/>
      <c r="E43" s="59"/>
    </row>
    <row r="44" spans="4:5" ht="13.5" customHeight="1">
      <c r="D44" s="60"/>
      <c r="E44" s="61"/>
    </row>
    <row r="45" spans="3:5" ht="13.5" customHeight="1">
      <c r="C45" s="98"/>
      <c r="D45" s="99"/>
      <c r="E45" s="100"/>
    </row>
    <row r="46" spans="3:5" ht="13.5" customHeight="1">
      <c r="C46" s="98"/>
      <c r="D46" s="101"/>
      <c r="E46" s="101"/>
    </row>
    <row r="47" spans="3:5" ht="28.5" customHeight="1">
      <c r="C47" s="98"/>
      <c r="D47" s="101"/>
      <c r="E47" s="102"/>
    </row>
    <row r="48" spans="3:5" ht="13.5" customHeight="1">
      <c r="C48" s="98"/>
      <c r="D48" s="101"/>
      <c r="E48" s="99"/>
    </row>
    <row r="49" spans="3:5" ht="13.5" customHeight="1">
      <c r="C49" s="98"/>
      <c r="D49" s="101"/>
      <c r="E49" s="101"/>
    </row>
    <row r="50" spans="3:5" ht="13.5" customHeight="1">
      <c r="C50" s="98"/>
      <c r="D50" s="101"/>
      <c r="E50" s="100"/>
    </row>
    <row r="51" spans="4:5" ht="13.5" customHeight="1">
      <c r="D51" s="54"/>
      <c r="E51" s="55"/>
    </row>
    <row r="52" spans="4:5" ht="22.5" customHeight="1">
      <c r="D52" s="54"/>
      <c r="E52" s="65"/>
    </row>
    <row r="53" spans="4:5" ht="13.5" customHeight="1">
      <c r="D53" s="60"/>
      <c r="E53" s="61"/>
    </row>
    <row r="54" spans="2:5" ht="13.5" customHeight="1">
      <c r="B54" s="56"/>
      <c r="D54" s="60"/>
      <c r="E54" s="66"/>
    </row>
    <row r="55" spans="3:5" ht="13.5" customHeight="1">
      <c r="C55" s="56"/>
      <c r="D55" s="60"/>
      <c r="E55" s="67"/>
    </row>
    <row r="56" spans="3:5" ht="13.5" customHeight="1">
      <c r="C56" s="56"/>
      <c r="D56" s="62"/>
      <c r="E56" s="59"/>
    </row>
    <row r="57" spans="4:5" ht="13.5" customHeight="1">
      <c r="D57" s="54"/>
      <c r="E57" s="55"/>
    </row>
    <row r="58" spans="2:5" ht="13.5" customHeight="1">
      <c r="B58" s="56"/>
      <c r="D58" s="54"/>
      <c r="E58" s="57"/>
    </row>
    <row r="59" spans="3:5" ht="13.5" customHeight="1">
      <c r="C59" s="56"/>
      <c r="D59" s="54"/>
      <c r="E59" s="66"/>
    </row>
    <row r="60" spans="3:5" ht="13.5" customHeight="1">
      <c r="C60" s="56"/>
      <c r="D60" s="62"/>
      <c r="E60" s="59"/>
    </row>
    <row r="61" spans="4:5" ht="13.5" customHeight="1">
      <c r="D61" s="60"/>
      <c r="E61" s="55"/>
    </row>
    <row r="62" spans="3:5" ht="13.5" customHeight="1">
      <c r="C62" s="56"/>
      <c r="D62" s="60"/>
      <c r="E62" s="66"/>
    </row>
    <row r="63" spans="4:5" ht="22.5" customHeight="1">
      <c r="D63" s="62"/>
      <c r="E63" s="65"/>
    </row>
    <row r="64" spans="4:5" ht="13.5" customHeight="1">
      <c r="D64" s="54"/>
      <c r="E64" s="55"/>
    </row>
    <row r="65" spans="4:5" ht="13.5" customHeight="1">
      <c r="D65" s="62"/>
      <c r="E65" s="59"/>
    </row>
    <row r="66" spans="4:5" ht="13.5" customHeight="1">
      <c r="D66" s="54"/>
      <c r="E66" s="55"/>
    </row>
    <row r="67" spans="4:5" ht="13.5" customHeight="1">
      <c r="D67" s="54"/>
      <c r="E67" s="55"/>
    </row>
    <row r="68" spans="1:5" ht="13.5" customHeight="1">
      <c r="A68" s="56"/>
      <c r="D68" s="68"/>
      <c r="E68" s="66"/>
    </row>
    <row r="69" spans="2:5" ht="13.5" customHeight="1">
      <c r="B69" s="56"/>
      <c r="C69" s="56"/>
      <c r="D69" s="69"/>
      <c r="E69" s="66"/>
    </row>
    <row r="70" spans="2:5" ht="13.5" customHeight="1">
      <c r="B70" s="56"/>
      <c r="C70" s="56"/>
      <c r="D70" s="69"/>
      <c r="E70" s="57"/>
    </row>
    <row r="71" spans="2:5" ht="13.5" customHeight="1">
      <c r="B71" s="56"/>
      <c r="C71" s="56"/>
      <c r="D71" s="62"/>
      <c r="E71" s="63"/>
    </row>
    <row r="72" spans="4:5" ht="12.75">
      <c r="D72" s="54"/>
      <c r="E72" s="55"/>
    </row>
    <row r="73" spans="2:5" ht="12.75">
      <c r="B73" s="56"/>
      <c r="D73" s="54"/>
      <c r="E73" s="66"/>
    </row>
    <row r="74" spans="3:5" ht="12.75">
      <c r="C74" s="56"/>
      <c r="D74" s="54"/>
      <c r="E74" s="57"/>
    </row>
    <row r="75" spans="3:5" ht="12.75">
      <c r="C75" s="56"/>
      <c r="D75" s="62"/>
      <c r="E75" s="59"/>
    </row>
    <row r="76" spans="4:5" ht="12.75">
      <c r="D76" s="54"/>
      <c r="E76" s="55"/>
    </row>
    <row r="77" spans="4:5" ht="12.75">
      <c r="D77" s="54"/>
      <c r="E77" s="55"/>
    </row>
    <row r="78" spans="4:5" ht="12.75">
      <c r="D78" s="70"/>
      <c r="E78" s="71"/>
    </row>
    <row r="79" spans="4:5" ht="12.75">
      <c r="D79" s="54"/>
      <c r="E79" s="55"/>
    </row>
    <row r="80" spans="4:5" ht="12.75">
      <c r="D80" s="54"/>
      <c r="E80" s="55"/>
    </row>
    <row r="81" spans="4:5" ht="12.75">
      <c r="D81" s="54"/>
      <c r="E81" s="55"/>
    </row>
    <row r="82" spans="4:5" ht="12.75">
      <c r="D82" s="62"/>
      <c r="E82" s="59"/>
    </row>
    <row r="83" spans="4:5" ht="12.75">
      <c r="D83" s="54"/>
      <c r="E83" s="55"/>
    </row>
    <row r="84" spans="4:5" ht="12.75">
      <c r="D84" s="62"/>
      <c r="E84" s="59"/>
    </row>
    <row r="85" spans="4:5" ht="12.75">
      <c r="D85" s="54"/>
      <c r="E85" s="55"/>
    </row>
    <row r="86" spans="4:5" ht="12.75">
      <c r="D86" s="54"/>
      <c r="E86" s="55"/>
    </row>
    <row r="87" spans="4:5" ht="12.75">
      <c r="D87" s="54"/>
      <c r="E87" s="55"/>
    </row>
    <row r="88" spans="4:5" ht="12.75">
      <c r="D88" s="54"/>
      <c r="E88" s="55"/>
    </row>
    <row r="89" spans="1:5" ht="28.5" customHeight="1">
      <c r="A89" s="72"/>
      <c r="B89" s="72"/>
      <c r="C89" s="72"/>
      <c r="D89" s="73"/>
      <c r="E89" s="74"/>
    </row>
    <row r="90" spans="3:5" ht="12.75">
      <c r="C90" s="56"/>
      <c r="D90" s="54"/>
      <c r="E90" s="57"/>
    </row>
    <row r="91" spans="4:5" ht="12.75">
      <c r="D91" s="75"/>
      <c r="E91" s="76"/>
    </row>
    <row r="92" spans="4:5" ht="12.75">
      <c r="D92" s="54"/>
      <c r="E92" s="55"/>
    </row>
    <row r="93" spans="4:5" ht="12.75">
      <c r="D93" s="70"/>
      <c r="E93" s="71"/>
    </row>
    <row r="94" spans="4:5" ht="12.75">
      <c r="D94" s="70"/>
      <c r="E94" s="71"/>
    </row>
    <row r="95" spans="4:5" ht="12.75">
      <c r="D95" s="54"/>
      <c r="E95" s="55"/>
    </row>
    <row r="96" spans="4:5" ht="12.75">
      <c r="D96" s="62"/>
      <c r="E96" s="59"/>
    </row>
    <row r="97" spans="4:5" ht="12.75">
      <c r="D97" s="54"/>
      <c r="E97" s="55"/>
    </row>
    <row r="98" spans="4:5" ht="12.75">
      <c r="D98" s="54"/>
      <c r="E98" s="55"/>
    </row>
    <row r="99" spans="4:5" ht="12.75">
      <c r="D99" s="62"/>
      <c r="E99" s="59"/>
    </row>
    <row r="100" spans="4:5" ht="12.75">
      <c r="D100" s="54"/>
      <c r="E100" s="55"/>
    </row>
    <row r="101" spans="4:5" ht="12.75">
      <c r="D101" s="70"/>
      <c r="E101" s="71"/>
    </row>
    <row r="102" spans="4:5" ht="12.75">
      <c r="D102" s="62"/>
      <c r="E102" s="76"/>
    </row>
    <row r="103" spans="4:5" ht="12.75">
      <c r="D103" s="60"/>
      <c r="E103" s="71"/>
    </row>
    <row r="104" spans="4:5" ht="12.75">
      <c r="D104" s="62"/>
      <c r="E104" s="59"/>
    </row>
    <row r="105" spans="4:5" ht="12.75">
      <c r="D105" s="54"/>
      <c r="E105" s="55"/>
    </row>
    <row r="106" spans="3:5" ht="12.75">
      <c r="C106" s="56"/>
      <c r="D106" s="54"/>
      <c r="E106" s="57"/>
    </row>
    <row r="107" spans="4:5" ht="12.75">
      <c r="D107" s="60"/>
      <c r="E107" s="59"/>
    </row>
    <row r="108" spans="4:5" ht="12.75">
      <c r="D108" s="60"/>
      <c r="E108" s="71"/>
    </row>
    <row r="109" spans="3:5" ht="12.75">
      <c r="C109" s="56"/>
      <c r="D109" s="60"/>
      <c r="E109" s="77"/>
    </row>
    <row r="110" spans="3:5" ht="12.75">
      <c r="C110" s="56"/>
      <c r="D110" s="62"/>
      <c r="E110" s="63"/>
    </row>
    <row r="111" spans="4:5" ht="12.75">
      <c r="D111" s="54"/>
      <c r="E111" s="55"/>
    </row>
    <row r="112" spans="4:5" ht="12.75">
      <c r="D112" s="75"/>
      <c r="E112" s="19"/>
    </row>
    <row r="113" spans="4:5" ht="11.25" customHeight="1">
      <c r="D113" s="70"/>
      <c r="E113" s="71"/>
    </row>
    <row r="114" spans="2:5" ht="24" customHeight="1">
      <c r="B114" s="56"/>
      <c r="D114" s="70"/>
      <c r="E114" s="78"/>
    </row>
    <row r="115" spans="3:5" ht="15" customHeight="1">
      <c r="C115" s="56"/>
      <c r="D115" s="70"/>
      <c r="E115" s="78"/>
    </row>
    <row r="116" spans="4:5" ht="11.25" customHeight="1">
      <c r="D116" s="75"/>
      <c r="E116" s="76"/>
    </row>
    <row r="117" spans="4:5" ht="12.75">
      <c r="D117" s="70"/>
      <c r="E117" s="71"/>
    </row>
    <row r="118" spans="2:5" ht="13.5" customHeight="1">
      <c r="B118" s="56"/>
      <c r="D118" s="70"/>
      <c r="E118" s="32"/>
    </row>
    <row r="119" spans="3:5" ht="12.75" customHeight="1">
      <c r="C119" s="56"/>
      <c r="D119" s="70"/>
      <c r="E119" s="57"/>
    </row>
    <row r="120" spans="3:5" ht="12.75" customHeight="1">
      <c r="C120" s="56"/>
      <c r="D120" s="62"/>
      <c r="E120" s="63"/>
    </row>
    <row r="121" spans="4:5" ht="12.75">
      <c r="D121" s="54"/>
      <c r="E121" s="55"/>
    </row>
    <row r="122" spans="3:5" ht="12.75">
      <c r="C122" s="56"/>
      <c r="D122" s="54"/>
      <c r="E122" s="77"/>
    </row>
    <row r="123" spans="4:5" ht="12.75">
      <c r="D123" s="75"/>
      <c r="E123" s="76"/>
    </row>
    <row r="124" spans="4:5" ht="12.75">
      <c r="D124" s="70"/>
      <c r="E124" s="71"/>
    </row>
    <row r="125" spans="4:5" ht="12.75">
      <c r="D125" s="54"/>
      <c r="E125" s="55"/>
    </row>
    <row r="126" spans="1:5" ht="19.5" customHeight="1">
      <c r="A126" s="79"/>
      <c r="B126" s="2"/>
      <c r="C126" s="2"/>
      <c r="D126" s="2"/>
      <c r="E126" s="66"/>
    </row>
    <row r="127" spans="1:5" ht="15" customHeight="1">
      <c r="A127" s="56"/>
      <c r="D127" s="68"/>
      <c r="E127" s="66"/>
    </row>
    <row r="128" spans="1:5" ht="12.75">
      <c r="A128" s="56"/>
      <c r="B128" s="56"/>
      <c r="D128" s="68"/>
      <c r="E128" s="57"/>
    </row>
    <row r="129" spans="3:5" ht="12.75">
      <c r="C129" s="56"/>
      <c r="D129" s="54"/>
      <c r="E129" s="66"/>
    </row>
    <row r="130" spans="4:5" ht="12.75">
      <c r="D130" s="58"/>
      <c r="E130" s="59"/>
    </row>
    <row r="131" spans="2:5" ht="12.75">
      <c r="B131" s="56"/>
      <c r="D131" s="54"/>
      <c r="E131" s="57"/>
    </row>
    <row r="132" spans="3:5" ht="12.75">
      <c r="C132" s="56"/>
      <c r="D132" s="54"/>
      <c r="E132" s="57"/>
    </row>
    <row r="133" spans="4:5" ht="12.75">
      <c r="D133" s="62"/>
      <c r="E133" s="63"/>
    </row>
    <row r="134" spans="3:5" ht="22.5" customHeight="1">
      <c r="C134" s="56"/>
      <c r="D134" s="54"/>
      <c r="E134" s="64"/>
    </row>
    <row r="135" spans="4:5" ht="12.75">
      <c r="D135" s="54"/>
      <c r="E135" s="63"/>
    </row>
    <row r="136" spans="2:5" ht="12.75">
      <c r="B136" s="56"/>
      <c r="D136" s="60"/>
      <c r="E136" s="66"/>
    </row>
    <row r="137" spans="3:5" ht="12.75">
      <c r="C137" s="56"/>
      <c r="D137" s="60"/>
      <c r="E137" s="67"/>
    </row>
    <row r="138" spans="4:5" ht="12.75">
      <c r="D138" s="62"/>
      <c r="E138" s="59"/>
    </row>
    <row r="139" spans="1:5" ht="13.5" customHeight="1">
      <c r="A139" s="56"/>
      <c r="D139" s="68"/>
      <c r="E139" s="66"/>
    </row>
    <row r="140" spans="2:5" ht="13.5" customHeight="1">
      <c r="B140" s="56"/>
      <c r="D140" s="54"/>
      <c r="E140" s="66"/>
    </row>
    <row r="141" spans="3:5" ht="13.5" customHeight="1">
      <c r="C141" s="56"/>
      <c r="D141" s="54"/>
      <c r="E141" s="57"/>
    </row>
    <row r="142" spans="3:5" ht="12.75">
      <c r="C142" s="56"/>
      <c r="D142" s="62"/>
      <c r="E142" s="59"/>
    </row>
    <row r="143" spans="3:5" ht="12.75">
      <c r="C143" s="56"/>
      <c r="D143" s="54"/>
      <c r="E143" s="57"/>
    </row>
    <row r="144" spans="4:5" ht="12.75">
      <c r="D144" s="75"/>
      <c r="E144" s="76"/>
    </row>
    <row r="145" spans="3:5" ht="12.75">
      <c r="C145" s="56"/>
      <c r="D145" s="60"/>
      <c r="E145" s="77"/>
    </row>
    <row r="146" spans="3:5" ht="12.75">
      <c r="C146" s="56"/>
      <c r="D146" s="62"/>
      <c r="E146" s="63"/>
    </row>
    <row r="147" spans="4:5" ht="12.75">
      <c r="D147" s="75"/>
      <c r="E147" s="80"/>
    </row>
    <row r="148" spans="2:5" ht="12.75">
      <c r="B148" s="56"/>
      <c r="D148" s="70"/>
      <c r="E148" s="32"/>
    </row>
    <row r="149" spans="3:5" ht="12.75">
      <c r="C149" s="56"/>
      <c r="D149" s="70"/>
      <c r="E149" s="57"/>
    </row>
    <row r="150" spans="3:5" ht="12.75">
      <c r="C150" s="56"/>
      <c r="D150" s="62"/>
      <c r="E150" s="63"/>
    </row>
    <row r="151" spans="3:5" ht="12.75">
      <c r="C151" s="56"/>
      <c r="D151" s="62"/>
      <c r="E151" s="63"/>
    </row>
    <row r="152" spans="4:5" ht="12.75">
      <c r="D152" s="54"/>
      <c r="E152" s="55"/>
    </row>
    <row r="153" spans="1:5" s="25" customFormat="1" ht="18" customHeight="1">
      <c r="A153" s="157"/>
      <c r="B153" s="158"/>
      <c r="C153" s="158"/>
      <c r="D153" s="158"/>
      <c r="E153" s="158"/>
    </row>
    <row r="154" spans="1:5" ht="28.5" customHeight="1">
      <c r="A154" s="72"/>
      <c r="B154" s="72"/>
      <c r="C154" s="72"/>
      <c r="D154" s="73"/>
      <c r="E154" s="74"/>
    </row>
    <row r="156" spans="1:5" ht="15">
      <c r="A156" s="81"/>
      <c r="B156" s="56"/>
      <c r="C156" s="56"/>
      <c r="D156" s="82"/>
      <c r="E156" s="83"/>
    </row>
    <row r="157" spans="1:5" ht="12.75">
      <c r="A157" s="56"/>
      <c r="B157" s="56"/>
      <c r="C157" s="56"/>
      <c r="D157" s="82"/>
      <c r="E157" s="83"/>
    </row>
    <row r="158" spans="1:5" ht="17.25" customHeight="1">
      <c r="A158" s="56"/>
      <c r="B158" s="56"/>
      <c r="C158" s="56"/>
      <c r="D158" s="82"/>
      <c r="E158" s="83"/>
    </row>
    <row r="159" spans="1:5" ht="13.5" customHeight="1">
      <c r="A159" s="56"/>
      <c r="B159" s="56"/>
      <c r="C159" s="56"/>
      <c r="D159" s="82"/>
      <c r="E159" s="83"/>
    </row>
    <row r="160" spans="1:5" ht="12.75">
      <c r="A160" s="56"/>
      <c r="B160" s="56"/>
      <c r="C160" s="56"/>
      <c r="D160" s="82"/>
      <c r="E160" s="83"/>
    </row>
    <row r="161" spans="1:3" ht="12.75">
      <c r="A161" s="56"/>
      <c r="B161" s="56"/>
      <c r="C161" s="56"/>
    </row>
    <row r="162" spans="1:5" ht="12.75">
      <c r="A162" s="56"/>
      <c r="B162" s="56"/>
      <c r="C162" s="56"/>
      <c r="D162" s="82"/>
      <c r="E162" s="83"/>
    </row>
    <row r="163" spans="1:5" ht="12.75">
      <c r="A163" s="56"/>
      <c r="B163" s="56"/>
      <c r="C163" s="56"/>
      <c r="D163" s="82"/>
      <c r="E163" s="85"/>
    </row>
    <row r="164" spans="1:5" ht="12.75">
      <c r="A164" s="56"/>
      <c r="B164" s="56"/>
      <c r="C164" s="56"/>
      <c r="D164" s="82"/>
      <c r="E164" s="83"/>
    </row>
    <row r="165" spans="1:5" ht="22.5" customHeight="1">
      <c r="A165" s="56"/>
      <c r="B165" s="56"/>
      <c r="C165" s="56"/>
      <c r="D165" s="82"/>
      <c r="E165" s="64"/>
    </row>
    <row r="166" spans="4:5" ht="22.5" customHeight="1">
      <c r="D166" s="62"/>
      <c r="E166" s="65"/>
    </row>
  </sheetData>
  <sheetProtection/>
  <mergeCells count="8">
    <mergeCell ref="B41:H41"/>
    <mergeCell ref="A153:E153"/>
    <mergeCell ref="A2:H2"/>
    <mergeCell ref="B4:H4"/>
    <mergeCell ref="B15:H15"/>
    <mergeCell ref="B17:H17"/>
    <mergeCell ref="B28:H2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4" manualBreakCount="4">
    <brk id="15" max="7" man="1"/>
    <brk id="28" max="255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564"/>
  <sheetViews>
    <sheetView tabSelected="1" zoomScalePageLayoutView="0" workbookViewId="0" topLeftCell="A154">
      <selection activeCell="A249" sqref="A249"/>
    </sheetView>
  </sheetViews>
  <sheetFormatPr defaultColWidth="11.421875" defaultRowHeight="12.75"/>
  <cols>
    <col min="1" max="1" width="11.421875" style="126" bestFit="1" customWidth="1"/>
    <col min="2" max="2" width="34.421875" style="127" customWidth="1"/>
    <col min="3" max="3" width="11.57421875" style="128" bestFit="1" customWidth="1"/>
    <col min="4" max="4" width="10.28125" style="128" bestFit="1" customWidth="1"/>
    <col min="5" max="5" width="14.421875" style="128" bestFit="1" customWidth="1"/>
    <col min="6" max="6" width="13.57421875" style="128" bestFit="1" customWidth="1"/>
    <col min="7" max="7" width="10.140625" style="128" bestFit="1" customWidth="1"/>
    <col min="8" max="8" width="7.00390625" style="128" bestFit="1" customWidth="1"/>
    <col min="9" max="9" width="14.140625" style="128" customWidth="1"/>
    <col min="10" max="10" width="9.28125" style="128" bestFit="1" customWidth="1"/>
    <col min="11" max="11" width="12.7109375" style="128" customWidth="1"/>
    <col min="12" max="12" width="12.421875" style="128" customWidth="1"/>
    <col min="13" max="16384" width="11.421875" style="1" customWidth="1"/>
  </cols>
  <sheetData>
    <row r="1" spans="1:12" ht="24" customHeigh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83" customFormat="1" ht="51">
      <c r="A2" s="106" t="s">
        <v>46</v>
      </c>
      <c r="B2" s="107" t="s">
        <v>47</v>
      </c>
      <c r="C2" s="108" t="s">
        <v>48</v>
      </c>
      <c r="D2" s="106" t="s">
        <v>19</v>
      </c>
      <c r="E2" s="106" t="s">
        <v>20</v>
      </c>
      <c r="F2" s="106" t="s">
        <v>21</v>
      </c>
      <c r="G2" s="106" t="s">
        <v>22</v>
      </c>
      <c r="H2" s="106" t="s">
        <v>49</v>
      </c>
      <c r="I2" s="106" t="s">
        <v>50</v>
      </c>
      <c r="J2" s="106" t="s">
        <v>25</v>
      </c>
      <c r="K2" s="108" t="s">
        <v>51</v>
      </c>
      <c r="L2" s="108" t="s">
        <v>52</v>
      </c>
    </row>
    <row r="3" spans="1:12" ht="12.75">
      <c r="A3" s="109"/>
      <c r="B3" s="11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83" customFormat="1" ht="12.75">
      <c r="A4" s="111">
        <v>14187</v>
      </c>
      <c r="B4" s="112" t="s">
        <v>53</v>
      </c>
      <c r="C4" s="113">
        <f aca="true" t="shared" si="0" ref="C4:L4">C6+C39+C70+C262</f>
        <v>12283570</v>
      </c>
      <c r="D4" s="113">
        <f t="shared" si="0"/>
        <v>2199770</v>
      </c>
      <c r="E4" s="113">
        <f t="shared" si="0"/>
        <v>38000</v>
      </c>
      <c r="F4" s="113">
        <f t="shared" si="0"/>
        <v>2030200</v>
      </c>
      <c r="G4" s="113">
        <f t="shared" si="0"/>
        <v>8015600</v>
      </c>
      <c r="H4" s="113">
        <f t="shared" si="0"/>
        <v>0</v>
      </c>
      <c r="I4" s="113">
        <f t="shared" si="0"/>
        <v>0</v>
      </c>
      <c r="J4" s="113">
        <f t="shared" si="0"/>
        <v>0</v>
      </c>
      <c r="K4" s="113">
        <f t="shared" si="0"/>
        <v>12227370</v>
      </c>
      <c r="L4" s="113">
        <f t="shared" si="0"/>
        <v>12179900</v>
      </c>
    </row>
    <row r="5" spans="1:12" ht="12.75">
      <c r="A5" s="111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83" customFormat="1" ht="39">
      <c r="A6" s="116" t="s">
        <v>54</v>
      </c>
      <c r="B6" s="117" t="s">
        <v>55</v>
      </c>
      <c r="C6" s="113">
        <f>C7+C25</f>
        <v>440770</v>
      </c>
      <c r="D6" s="113">
        <f>D7+D25</f>
        <v>440770</v>
      </c>
      <c r="E6" s="113"/>
      <c r="F6" s="113"/>
      <c r="G6" s="113"/>
      <c r="H6" s="113"/>
      <c r="I6" s="118"/>
      <c r="J6" s="118"/>
      <c r="K6" s="113">
        <f>K7+K25</f>
        <v>310570</v>
      </c>
      <c r="L6" s="113">
        <f>L7+L25</f>
        <v>183100</v>
      </c>
    </row>
    <row r="7" spans="1:12" s="83" customFormat="1" ht="39">
      <c r="A7" s="119" t="s">
        <v>56</v>
      </c>
      <c r="B7" s="117" t="s">
        <v>57</v>
      </c>
      <c r="C7" s="113">
        <f>C8</f>
        <v>310570</v>
      </c>
      <c r="D7" s="113">
        <f>D8</f>
        <v>310570</v>
      </c>
      <c r="E7" s="113"/>
      <c r="F7" s="113"/>
      <c r="G7" s="113"/>
      <c r="H7" s="113"/>
      <c r="I7" s="118"/>
      <c r="J7" s="118"/>
      <c r="K7" s="113">
        <f>K8</f>
        <v>310570</v>
      </c>
      <c r="L7" s="113">
        <f>L8</f>
        <v>183100</v>
      </c>
    </row>
    <row r="8" spans="1:12" s="83" customFormat="1" ht="12.75">
      <c r="A8" s="111">
        <v>3</v>
      </c>
      <c r="B8" s="117" t="s">
        <v>58</v>
      </c>
      <c r="C8" s="113">
        <f>C9+C13</f>
        <v>310570</v>
      </c>
      <c r="D8" s="113">
        <f>D9+D13</f>
        <v>310570</v>
      </c>
      <c r="E8" s="113"/>
      <c r="F8" s="113"/>
      <c r="G8" s="113"/>
      <c r="H8" s="113"/>
      <c r="I8" s="113"/>
      <c r="J8" s="113"/>
      <c r="K8" s="113">
        <f>K9+K13</f>
        <v>310570</v>
      </c>
      <c r="L8" s="113">
        <f>L9+L13</f>
        <v>183100</v>
      </c>
    </row>
    <row r="9" spans="1:12" s="83" customFormat="1" ht="12.75">
      <c r="A9" s="111">
        <v>31</v>
      </c>
      <c r="B9" s="117" t="s">
        <v>59</v>
      </c>
      <c r="C9" s="113">
        <f>C10+C11+C12</f>
        <v>295270</v>
      </c>
      <c r="D9" s="113">
        <f>D10+D11+D12</f>
        <v>295270</v>
      </c>
      <c r="E9" s="113"/>
      <c r="F9" s="113"/>
      <c r="G9" s="113"/>
      <c r="H9" s="113"/>
      <c r="I9" s="113"/>
      <c r="J9" s="113"/>
      <c r="K9" s="113">
        <f>41340+253930</f>
        <v>295270</v>
      </c>
      <c r="L9" s="113">
        <f>24550+150900</f>
        <v>175450</v>
      </c>
    </row>
    <row r="10" spans="1:12" ht="12.75">
      <c r="A10" s="120">
        <v>311</v>
      </c>
      <c r="B10" s="114" t="s">
        <v>60</v>
      </c>
      <c r="C10" s="121">
        <v>236920</v>
      </c>
      <c r="D10" s="121">
        <f>34790+202130</f>
        <v>236920</v>
      </c>
      <c r="E10" s="121"/>
      <c r="F10" s="121"/>
      <c r="G10" s="121"/>
      <c r="H10" s="121"/>
      <c r="I10" s="121"/>
      <c r="J10" s="121"/>
      <c r="K10" s="121"/>
      <c r="L10" s="121"/>
    </row>
    <row r="11" spans="1:12" ht="12.75">
      <c r="A11" s="120">
        <v>312</v>
      </c>
      <c r="B11" s="114" t="s">
        <v>61</v>
      </c>
      <c r="C11" s="121">
        <v>17500</v>
      </c>
      <c r="D11" s="121">
        <f>2450+15050</f>
        <v>17500</v>
      </c>
      <c r="E11" s="121"/>
      <c r="F11" s="121"/>
      <c r="G11" s="121"/>
      <c r="H11" s="121"/>
      <c r="I11" s="121"/>
      <c r="J11" s="121"/>
      <c r="K11" s="121"/>
      <c r="L11" s="121"/>
    </row>
    <row r="12" spans="1:12" ht="12.75">
      <c r="A12" s="120">
        <v>313</v>
      </c>
      <c r="B12" s="114" t="s">
        <v>62</v>
      </c>
      <c r="C12" s="121">
        <v>40850</v>
      </c>
      <c r="D12" s="121">
        <f>4100+36750</f>
        <v>40850</v>
      </c>
      <c r="E12" s="121"/>
      <c r="F12" s="121"/>
      <c r="G12" s="121"/>
      <c r="H12" s="121"/>
      <c r="I12" s="121"/>
      <c r="J12" s="121"/>
      <c r="K12" s="121"/>
      <c r="L12" s="121"/>
    </row>
    <row r="13" spans="1:12" s="83" customFormat="1" ht="12.75">
      <c r="A13" s="111">
        <v>32</v>
      </c>
      <c r="B13" s="117" t="s">
        <v>63</v>
      </c>
      <c r="C13" s="113">
        <f>C14</f>
        <v>15300</v>
      </c>
      <c r="D13" s="113">
        <f>D14</f>
        <v>15300</v>
      </c>
      <c r="E13" s="113"/>
      <c r="F13" s="113"/>
      <c r="G13" s="113"/>
      <c r="H13" s="113"/>
      <c r="I13" s="113"/>
      <c r="J13" s="113"/>
      <c r="K13" s="113">
        <f>2140+13160</f>
        <v>15300</v>
      </c>
      <c r="L13" s="113">
        <f>1070+6580</f>
        <v>7650</v>
      </c>
    </row>
    <row r="14" spans="1:12" ht="12.75">
      <c r="A14" s="120">
        <v>321</v>
      </c>
      <c r="B14" s="114" t="s">
        <v>64</v>
      </c>
      <c r="C14" s="121">
        <v>15300</v>
      </c>
      <c r="D14" s="121">
        <f>2140+13160</f>
        <v>15300</v>
      </c>
      <c r="E14" s="121"/>
      <c r="F14" s="121"/>
      <c r="G14" s="121"/>
      <c r="H14" s="121"/>
      <c r="I14" s="121"/>
      <c r="J14" s="121"/>
      <c r="K14" s="121"/>
      <c r="L14" s="121"/>
    </row>
    <row r="15" spans="1:12" ht="12.75" hidden="1">
      <c r="A15" s="120">
        <v>322</v>
      </c>
      <c r="B15" s="114" t="s">
        <v>65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12.75" hidden="1">
      <c r="A16" s="120">
        <v>323</v>
      </c>
      <c r="B16" s="114" t="s">
        <v>66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12.75" hidden="1">
      <c r="A17" s="120">
        <v>329</v>
      </c>
      <c r="B17" s="114" t="s">
        <v>67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s="83" customFormat="1" ht="12.75" hidden="1">
      <c r="A18" s="111">
        <v>34</v>
      </c>
      <c r="B18" s="117" t="s">
        <v>68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2.75" hidden="1">
      <c r="A19" s="120">
        <v>343</v>
      </c>
      <c r="B19" s="114" t="s">
        <v>69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s="83" customFormat="1" ht="26.25" hidden="1">
      <c r="A20" s="111">
        <v>4</v>
      </c>
      <c r="B20" s="117" t="s">
        <v>70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s="83" customFormat="1" ht="26.25" hidden="1">
      <c r="A21" s="111">
        <v>42</v>
      </c>
      <c r="B21" s="117" t="s">
        <v>71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ht="12.75" hidden="1">
      <c r="A22" s="120">
        <v>422</v>
      </c>
      <c r="B22" s="114" t="s">
        <v>72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ht="26.25" hidden="1">
      <c r="A23" s="120">
        <v>424</v>
      </c>
      <c r="B23" s="114" t="s">
        <v>73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12.75">
      <c r="A24" s="111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  <row r="25" spans="1:12" s="83" customFormat="1" ht="12.75">
      <c r="A25" s="119" t="s">
        <v>74</v>
      </c>
      <c r="B25" s="117" t="s">
        <v>75</v>
      </c>
      <c r="C25" s="113">
        <f>C26</f>
        <v>130200</v>
      </c>
      <c r="D25" s="113">
        <f>D26</f>
        <v>130200</v>
      </c>
      <c r="E25" s="113"/>
      <c r="F25" s="113"/>
      <c r="G25" s="113"/>
      <c r="H25" s="113"/>
      <c r="I25" s="118"/>
      <c r="J25" s="118"/>
      <c r="K25" s="113"/>
      <c r="L25" s="113"/>
    </row>
    <row r="26" spans="1:12" s="83" customFormat="1" ht="12.75">
      <c r="A26" s="111">
        <v>3</v>
      </c>
      <c r="B26" s="117" t="s">
        <v>58</v>
      </c>
      <c r="C26" s="113">
        <f>C27+C31</f>
        <v>130200</v>
      </c>
      <c r="D26" s="113">
        <f>D27+D31</f>
        <v>130200</v>
      </c>
      <c r="E26" s="113"/>
      <c r="F26" s="113"/>
      <c r="G26" s="113"/>
      <c r="H26" s="113"/>
      <c r="I26" s="113"/>
      <c r="J26" s="113"/>
      <c r="K26" s="113"/>
      <c r="L26" s="113"/>
    </row>
    <row r="27" spans="1:12" s="83" customFormat="1" ht="12.75">
      <c r="A27" s="111">
        <v>31</v>
      </c>
      <c r="B27" s="117" t="s">
        <v>59</v>
      </c>
      <c r="C27" s="113">
        <f>C28+C30</f>
        <v>8200</v>
      </c>
      <c r="D27" s="113">
        <f>D28+D30</f>
        <v>8200</v>
      </c>
      <c r="E27" s="113"/>
      <c r="F27" s="113"/>
      <c r="G27" s="113"/>
      <c r="H27" s="113"/>
      <c r="I27" s="113"/>
      <c r="J27" s="113"/>
      <c r="K27" s="113"/>
      <c r="L27" s="113"/>
    </row>
    <row r="28" spans="1:12" ht="12.75">
      <c r="A28" s="120">
        <v>311</v>
      </c>
      <c r="B28" s="114" t="s">
        <v>60</v>
      </c>
      <c r="C28" s="121">
        <v>7000</v>
      </c>
      <c r="D28" s="121">
        <v>7000</v>
      </c>
      <c r="E28" s="121"/>
      <c r="F28" s="121"/>
      <c r="G28" s="121"/>
      <c r="H28" s="121"/>
      <c r="I28" s="121"/>
      <c r="J28" s="121"/>
      <c r="K28" s="121"/>
      <c r="L28" s="121"/>
    </row>
    <row r="29" spans="1:12" ht="12.75" hidden="1">
      <c r="A29" s="120">
        <v>312</v>
      </c>
      <c r="B29" s="114" t="s">
        <v>61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1:12" ht="12.75">
      <c r="A30" s="120">
        <v>313</v>
      </c>
      <c r="B30" s="114" t="s">
        <v>62</v>
      </c>
      <c r="C30" s="121">
        <v>1200</v>
      </c>
      <c r="D30" s="121">
        <v>1200</v>
      </c>
      <c r="E30" s="121"/>
      <c r="F30" s="121"/>
      <c r="G30" s="121"/>
      <c r="H30" s="121"/>
      <c r="I30" s="121"/>
      <c r="J30" s="121"/>
      <c r="K30" s="121"/>
      <c r="L30" s="121"/>
    </row>
    <row r="31" spans="1:12" s="83" customFormat="1" ht="12.75">
      <c r="A31" s="111">
        <v>32</v>
      </c>
      <c r="B31" s="117" t="s">
        <v>63</v>
      </c>
      <c r="C31" s="113">
        <f>C33</f>
        <v>122000</v>
      </c>
      <c r="D31" s="113">
        <f>D33</f>
        <v>122000</v>
      </c>
      <c r="E31" s="113"/>
      <c r="F31" s="113"/>
      <c r="G31" s="113"/>
      <c r="H31" s="113"/>
      <c r="I31" s="113"/>
      <c r="J31" s="113"/>
      <c r="K31" s="113"/>
      <c r="L31" s="113"/>
    </row>
    <row r="32" spans="1:12" ht="12.75" hidden="1">
      <c r="A32" s="120">
        <v>321</v>
      </c>
      <c r="B32" s="114" t="s">
        <v>64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1:12" ht="12.75">
      <c r="A33" s="120">
        <v>322</v>
      </c>
      <c r="B33" s="114" t="s">
        <v>65</v>
      </c>
      <c r="C33" s="121">
        <v>122000</v>
      </c>
      <c r="D33" s="121">
        <v>122000</v>
      </c>
      <c r="E33" s="121"/>
      <c r="F33" s="121"/>
      <c r="G33" s="121"/>
      <c r="H33" s="121"/>
      <c r="I33" s="121"/>
      <c r="J33" s="121"/>
      <c r="K33" s="121"/>
      <c r="L33" s="121"/>
    </row>
    <row r="34" spans="1:12" ht="12.75" hidden="1">
      <c r="A34" s="120">
        <v>323</v>
      </c>
      <c r="B34" s="114" t="s">
        <v>66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ht="12.75" hidden="1">
      <c r="A35" s="120">
        <v>329</v>
      </c>
      <c r="B35" s="114" t="s">
        <v>67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s="83" customFormat="1" ht="12.75" hidden="1">
      <c r="A36" s="111">
        <v>34</v>
      </c>
      <c r="B36" s="117" t="s">
        <v>68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 hidden="1">
      <c r="A37" s="120">
        <v>343</v>
      </c>
      <c r="B37" s="114" t="s">
        <v>69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 ht="12.75">
      <c r="A38" s="111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s="83" customFormat="1" ht="39">
      <c r="A39" s="116" t="s">
        <v>76</v>
      </c>
      <c r="B39" s="117" t="s">
        <v>77</v>
      </c>
      <c r="C39" s="113">
        <f>C40+C54</f>
        <v>973600</v>
      </c>
      <c r="D39" s="113">
        <f>D40+D54</f>
        <v>949000</v>
      </c>
      <c r="E39" s="113">
        <f>E54</f>
        <v>5000</v>
      </c>
      <c r="F39" s="113">
        <f>F54</f>
        <v>19600</v>
      </c>
      <c r="G39" s="113"/>
      <c r="H39" s="113"/>
      <c r="I39" s="118"/>
      <c r="J39" s="118"/>
      <c r="K39" s="113">
        <f>K40+K54</f>
        <v>1039600</v>
      </c>
      <c r="L39" s="113">
        <f>L40+L54</f>
        <v>1119600</v>
      </c>
    </row>
    <row r="40" spans="1:12" s="83" customFormat="1" ht="26.25">
      <c r="A40" s="122">
        <v>540001</v>
      </c>
      <c r="B40" s="117" t="s">
        <v>78</v>
      </c>
      <c r="C40" s="113">
        <f>C41</f>
        <v>809000</v>
      </c>
      <c r="D40" s="113">
        <f>D41</f>
        <v>809000</v>
      </c>
      <c r="E40" s="113"/>
      <c r="F40" s="113"/>
      <c r="G40" s="113"/>
      <c r="H40" s="113"/>
      <c r="I40" s="118"/>
      <c r="J40" s="118"/>
      <c r="K40" s="113">
        <f>K41</f>
        <v>809000</v>
      </c>
      <c r="L40" s="113">
        <f>L41</f>
        <v>809000</v>
      </c>
    </row>
    <row r="41" spans="1:12" s="83" customFormat="1" ht="12.75">
      <c r="A41" s="111">
        <v>3</v>
      </c>
      <c r="B41" s="117" t="s">
        <v>58</v>
      </c>
      <c r="C41" s="113">
        <f>C46+C51</f>
        <v>809000</v>
      </c>
      <c r="D41" s="113">
        <f>D46+D51</f>
        <v>809000</v>
      </c>
      <c r="E41" s="113"/>
      <c r="F41" s="113"/>
      <c r="G41" s="113"/>
      <c r="H41" s="113"/>
      <c r="I41" s="113"/>
      <c r="J41" s="113"/>
      <c r="K41" s="113">
        <f>K46+K51</f>
        <v>809000</v>
      </c>
      <c r="L41" s="113">
        <f>L46+L51</f>
        <v>809000</v>
      </c>
    </row>
    <row r="42" spans="1:12" s="83" customFormat="1" ht="12.75" hidden="1">
      <c r="A42" s="111">
        <v>31</v>
      </c>
      <c r="B42" s="117" t="s">
        <v>59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2.75" hidden="1">
      <c r="A43" s="120">
        <v>311</v>
      </c>
      <c r="B43" s="114" t="s">
        <v>60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ht="12.75" hidden="1">
      <c r="A44" s="120">
        <v>312</v>
      </c>
      <c r="B44" s="114" t="s">
        <v>61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ht="12.75" hidden="1">
      <c r="A45" s="120">
        <v>313</v>
      </c>
      <c r="B45" s="114" t="s">
        <v>62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2" s="83" customFormat="1" ht="12.75">
      <c r="A46" s="111">
        <v>32</v>
      </c>
      <c r="B46" s="117" t="s">
        <v>63</v>
      </c>
      <c r="C46" s="113">
        <f>C47+C48+C49+C50</f>
        <v>796500</v>
      </c>
      <c r="D46" s="113">
        <f>D47+D48+D49+D50</f>
        <v>796500</v>
      </c>
      <c r="E46" s="113"/>
      <c r="F46" s="113"/>
      <c r="G46" s="113"/>
      <c r="H46" s="113"/>
      <c r="I46" s="113"/>
      <c r="J46" s="113"/>
      <c r="K46" s="113">
        <v>796500</v>
      </c>
      <c r="L46" s="113">
        <v>796500</v>
      </c>
    </row>
    <row r="47" spans="1:12" ht="12.75">
      <c r="A47" s="120">
        <v>321</v>
      </c>
      <c r="B47" s="114" t="s">
        <v>64</v>
      </c>
      <c r="C47" s="121">
        <v>37500</v>
      </c>
      <c r="D47" s="121">
        <v>37500</v>
      </c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0">
        <v>322</v>
      </c>
      <c r="B48" s="114" t="s">
        <v>65</v>
      </c>
      <c r="C48" s="121">
        <f>D48+E48+F48</f>
        <v>405600</v>
      </c>
      <c r="D48" s="121">
        <v>405600</v>
      </c>
      <c r="E48" s="121"/>
      <c r="F48" s="121"/>
      <c r="G48" s="121"/>
      <c r="H48" s="121"/>
      <c r="I48" s="121"/>
      <c r="J48" s="121"/>
      <c r="K48" s="121"/>
      <c r="L48" s="121"/>
    </row>
    <row r="49" spans="1:12" ht="12.75">
      <c r="A49" s="120">
        <v>323</v>
      </c>
      <c r="B49" s="114" t="s">
        <v>66</v>
      </c>
      <c r="C49" s="121">
        <f>D49+E49+F49</f>
        <v>343600</v>
      </c>
      <c r="D49" s="121">
        <v>343600</v>
      </c>
      <c r="E49" s="121"/>
      <c r="F49" s="121"/>
      <c r="G49" s="121"/>
      <c r="H49" s="121"/>
      <c r="I49" s="121"/>
      <c r="J49" s="121"/>
      <c r="K49" s="121"/>
      <c r="L49" s="121"/>
    </row>
    <row r="50" spans="1:12" ht="12.75">
      <c r="A50" s="120">
        <v>329</v>
      </c>
      <c r="B50" s="114" t="s">
        <v>67</v>
      </c>
      <c r="C50" s="121">
        <f>D50</f>
        <v>9800</v>
      </c>
      <c r="D50" s="121">
        <v>9800</v>
      </c>
      <c r="E50" s="121"/>
      <c r="F50" s="121"/>
      <c r="G50" s="121"/>
      <c r="H50" s="121"/>
      <c r="I50" s="121"/>
      <c r="J50" s="121"/>
      <c r="K50" s="121"/>
      <c r="L50" s="121"/>
    </row>
    <row r="51" spans="1:12" s="83" customFormat="1" ht="12.75">
      <c r="A51" s="111">
        <v>34</v>
      </c>
      <c r="B51" s="117" t="s">
        <v>68</v>
      </c>
      <c r="C51" s="113">
        <f>C52</f>
        <v>12500</v>
      </c>
      <c r="D51" s="113">
        <f>D52</f>
        <v>12500</v>
      </c>
      <c r="E51" s="113"/>
      <c r="F51" s="113"/>
      <c r="G51" s="113"/>
      <c r="H51" s="113"/>
      <c r="I51" s="113"/>
      <c r="J51" s="113"/>
      <c r="K51" s="113">
        <v>12500</v>
      </c>
      <c r="L51" s="113">
        <v>12500</v>
      </c>
    </row>
    <row r="52" spans="1:12" ht="12.75">
      <c r="A52" s="120">
        <v>343</v>
      </c>
      <c r="B52" s="114" t="s">
        <v>69</v>
      </c>
      <c r="C52" s="121">
        <f>D52</f>
        <v>12500</v>
      </c>
      <c r="D52" s="121">
        <v>12500</v>
      </c>
      <c r="E52" s="121"/>
      <c r="F52" s="121"/>
      <c r="G52" s="121"/>
      <c r="H52" s="121"/>
      <c r="I52" s="121"/>
      <c r="J52" s="121"/>
      <c r="K52" s="121"/>
      <c r="L52" s="121"/>
    </row>
    <row r="53" spans="1:12" ht="12.75">
      <c r="A53" s="120"/>
      <c r="B53" s="114"/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1:12" s="83" customFormat="1" ht="26.25">
      <c r="A54" s="122">
        <v>540003</v>
      </c>
      <c r="B54" s="117" t="s">
        <v>79</v>
      </c>
      <c r="C54" s="113">
        <f>C63+C55</f>
        <v>164600</v>
      </c>
      <c r="D54" s="113">
        <f>D63</f>
        <v>140000</v>
      </c>
      <c r="E54" s="113">
        <f>E63+E55</f>
        <v>5000</v>
      </c>
      <c r="F54" s="113">
        <f>F63+F55</f>
        <v>19600</v>
      </c>
      <c r="G54" s="113"/>
      <c r="H54" s="113"/>
      <c r="I54" s="118"/>
      <c r="J54" s="118"/>
      <c r="K54" s="113">
        <f>K63+K55</f>
        <v>230600</v>
      </c>
      <c r="L54" s="113">
        <f>L63+L55</f>
        <v>310600</v>
      </c>
    </row>
    <row r="55" spans="1:12" s="83" customFormat="1" ht="12.75">
      <c r="A55" s="111">
        <v>3</v>
      </c>
      <c r="B55" s="117" t="s">
        <v>58</v>
      </c>
      <c r="C55" s="113">
        <f>C60</f>
        <v>8000</v>
      </c>
      <c r="D55" s="113"/>
      <c r="E55" s="113">
        <f>E60+E67</f>
        <v>1000</v>
      </c>
      <c r="F55" s="113">
        <f>F60+F67</f>
        <v>7000</v>
      </c>
      <c r="G55" s="113"/>
      <c r="H55" s="113"/>
      <c r="I55" s="113"/>
      <c r="J55" s="113"/>
      <c r="K55" s="113">
        <f>K60</f>
        <v>12500</v>
      </c>
      <c r="L55" s="113">
        <f>L60</f>
        <v>12500</v>
      </c>
    </row>
    <row r="56" spans="1:12" s="83" customFormat="1" ht="12.75" hidden="1">
      <c r="A56" s="111">
        <v>31</v>
      </c>
      <c r="B56" s="117" t="s">
        <v>59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ht="12.75" hidden="1">
      <c r="A57" s="120">
        <v>311</v>
      </c>
      <c r="B57" s="114" t="s">
        <v>60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ht="12.75" hidden="1">
      <c r="A58" s="120">
        <v>312</v>
      </c>
      <c r="B58" s="114" t="s">
        <v>61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ht="12.75" hidden="1">
      <c r="A59" s="120">
        <v>313</v>
      </c>
      <c r="B59" s="114" t="s">
        <v>62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s="83" customFormat="1" ht="12.75">
      <c r="A60" s="111">
        <v>32</v>
      </c>
      <c r="B60" s="117" t="s">
        <v>63</v>
      </c>
      <c r="C60" s="113">
        <f>C62+C61</f>
        <v>8000</v>
      </c>
      <c r="D60" s="113"/>
      <c r="E60" s="113">
        <f>E61</f>
        <v>1000</v>
      </c>
      <c r="F60" s="113">
        <f>F61+F62</f>
        <v>7000</v>
      </c>
      <c r="G60" s="113"/>
      <c r="H60" s="113"/>
      <c r="I60" s="113"/>
      <c r="J60" s="113"/>
      <c r="K60" s="113">
        <f>2500+10000</f>
        <v>12500</v>
      </c>
      <c r="L60" s="113">
        <f>2500+10000</f>
        <v>12500</v>
      </c>
    </row>
    <row r="61" spans="1:12" ht="12.75">
      <c r="A61" s="120">
        <v>322</v>
      </c>
      <c r="B61" s="114" t="s">
        <v>65</v>
      </c>
      <c r="C61" s="121">
        <f>E61+F61</f>
        <v>4000</v>
      </c>
      <c r="D61" s="121"/>
      <c r="E61" s="121">
        <v>1000</v>
      </c>
      <c r="F61" s="121">
        <v>3000</v>
      </c>
      <c r="G61" s="121"/>
      <c r="H61" s="121"/>
      <c r="I61" s="121"/>
      <c r="J61" s="121"/>
      <c r="K61" s="121"/>
      <c r="L61" s="121"/>
    </row>
    <row r="62" spans="1:12" ht="12.75">
      <c r="A62" s="120">
        <v>323</v>
      </c>
      <c r="B62" s="114" t="s">
        <v>66</v>
      </c>
      <c r="C62" s="121">
        <f>F62</f>
        <v>4000</v>
      </c>
      <c r="D62" s="121"/>
      <c r="E62" s="121"/>
      <c r="F62" s="121">
        <v>4000</v>
      </c>
      <c r="G62" s="121"/>
      <c r="H62" s="121"/>
      <c r="I62" s="121"/>
      <c r="J62" s="121"/>
      <c r="K62" s="121"/>
      <c r="L62" s="121"/>
    </row>
    <row r="63" spans="1:12" s="83" customFormat="1" ht="26.25">
      <c r="A63" s="111">
        <v>4</v>
      </c>
      <c r="B63" s="117" t="s">
        <v>6</v>
      </c>
      <c r="C63" s="113">
        <f>C64+C67</f>
        <v>156600</v>
      </c>
      <c r="D63" s="113">
        <f>D64+D67</f>
        <v>140000</v>
      </c>
      <c r="E63" s="113">
        <f>E64</f>
        <v>4000</v>
      </c>
      <c r="F63" s="113">
        <f>F64</f>
        <v>12600</v>
      </c>
      <c r="G63" s="113"/>
      <c r="H63" s="113"/>
      <c r="I63" s="113"/>
      <c r="J63" s="113"/>
      <c r="K63" s="113">
        <f>K64+K67</f>
        <v>218100</v>
      </c>
      <c r="L63" s="113">
        <f>L64+L67</f>
        <v>298100</v>
      </c>
    </row>
    <row r="64" spans="1:12" s="83" customFormat="1" ht="26.25">
      <c r="A64" s="111">
        <v>42</v>
      </c>
      <c r="B64" s="117" t="s">
        <v>71</v>
      </c>
      <c r="C64" s="113">
        <f>C65</f>
        <v>76600</v>
      </c>
      <c r="D64" s="113">
        <f>D65</f>
        <v>60000</v>
      </c>
      <c r="E64" s="113">
        <f>E65</f>
        <v>4000</v>
      </c>
      <c r="F64" s="113">
        <f>F65</f>
        <v>12600</v>
      </c>
      <c r="G64" s="113"/>
      <c r="H64" s="113"/>
      <c r="I64" s="113"/>
      <c r="J64" s="113"/>
      <c r="K64" s="113">
        <f>50000+22500+25600</f>
        <v>98100</v>
      </c>
      <c r="L64" s="113">
        <f>50000+22500+25600</f>
        <v>98100</v>
      </c>
    </row>
    <row r="65" spans="1:12" ht="12.75">
      <c r="A65" s="120">
        <v>422</v>
      </c>
      <c r="B65" s="114" t="s">
        <v>72</v>
      </c>
      <c r="C65" s="121">
        <f>D65+E65+F65</f>
        <v>76600</v>
      </c>
      <c r="D65" s="121">
        <v>60000</v>
      </c>
      <c r="E65" s="121">
        <v>4000</v>
      </c>
      <c r="F65" s="121">
        <v>12600</v>
      </c>
      <c r="G65" s="121"/>
      <c r="H65" s="121"/>
      <c r="I65" s="121"/>
      <c r="J65" s="121"/>
      <c r="K65" s="121"/>
      <c r="L65" s="121"/>
    </row>
    <row r="66" spans="1:12" ht="26.25" hidden="1">
      <c r="A66" s="120">
        <v>424</v>
      </c>
      <c r="B66" s="114" t="s">
        <v>73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1:12" ht="26.25">
      <c r="A67" s="111">
        <v>45</v>
      </c>
      <c r="B67" s="117" t="s">
        <v>80</v>
      </c>
      <c r="C67" s="113">
        <f>C68</f>
        <v>80000</v>
      </c>
      <c r="D67" s="113">
        <f>D68</f>
        <v>80000</v>
      </c>
      <c r="E67" s="118"/>
      <c r="F67" s="118"/>
      <c r="G67" s="118"/>
      <c r="H67" s="118"/>
      <c r="I67" s="118"/>
      <c r="J67" s="118"/>
      <c r="K67" s="113">
        <v>120000</v>
      </c>
      <c r="L67" s="113">
        <v>200000</v>
      </c>
    </row>
    <row r="68" spans="1:12" ht="26.25">
      <c r="A68" s="120">
        <v>451</v>
      </c>
      <c r="B68" s="114" t="s">
        <v>81</v>
      </c>
      <c r="C68" s="121">
        <f>D68</f>
        <v>80000</v>
      </c>
      <c r="D68" s="121">
        <v>80000</v>
      </c>
      <c r="E68" s="115"/>
      <c r="F68" s="115"/>
      <c r="G68" s="115"/>
      <c r="H68" s="115"/>
      <c r="I68" s="115"/>
      <c r="J68" s="115"/>
      <c r="K68" s="115"/>
      <c r="L68" s="115"/>
    </row>
    <row r="69" spans="1:12" ht="12.75">
      <c r="A69" s="111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ht="26.25">
      <c r="A70" s="116" t="s">
        <v>82</v>
      </c>
      <c r="B70" s="117" t="s">
        <v>83</v>
      </c>
      <c r="C70" s="113">
        <f>C71+C85+C90+C108+C133+C153+C183+C204+C226+C252+C257</f>
        <v>3017200</v>
      </c>
      <c r="D70" s="113">
        <f>D71+D85+D90+D108+D133+D153+D183+D204+D226+D252+D257</f>
        <v>810000</v>
      </c>
      <c r="E70" s="113">
        <f>E71+E85+E90+E108+E133+E153+E183+E204+E226+E252+E257</f>
        <v>33000</v>
      </c>
      <c r="F70" s="113">
        <f>F71+F85+F90+F108+F133+F153+F183+F204+F226+F252+F257</f>
        <v>2010600</v>
      </c>
      <c r="G70" s="113">
        <f>G71+G85+G90+G108+G133+G153+G183+G204+G226+G252+G257</f>
        <v>163600</v>
      </c>
      <c r="H70" s="113"/>
      <c r="I70" s="115"/>
      <c r="J70" s="115"/>
      <c r="K70" s="113">
        <f>K71+K85+K90+K108+K133+K153+K183+K204+K226+K252+K257</f>
        <v>3025200</v>
      </c>
      <c r="L70" s="113">
        <f>L71+L85+L90+L108+L133+L153+L183+L204+L226+L252+L257</f>
        <v>3025200</v>
      </c>
    </row>
    <row r="71" spans="1:12" s="83" customFormat="1" ht="12.75">
      <c r="A71" s="123">
        <v>550001</v>
      </c>
      <c r="B71" s="117" t="s">
        <v>84</v>
      </c>
      <c r="C71" s="113">
        <f>C72</f>
        <v>1180700</v>
      </c>
      <c r="D71" s="113">
        <f>D72</f>
        <v>710000</v>
      </c>
      <c r="E71" s="113"/>
      <c r="F71" s="113">
        <f>F72</f>
        <v>470700</v>
      </c>
      <c r="G71" s="113"/>
      <c r="H71" s="113"/>
      <c r="I71" s="118"/>
      <c r="J71" s="118"/>
      <c r="K71" s="113">
        <f>K72</f>
        <v>1180700</v>
      </c>
      <c r="L71" s="113">
        <f>L72</f>
        <v>1180700</v>
      </c>
    </row>
    <row r="72" spans="1:12" s="83" customFormat="1" ht="12.75">
      <c r="A72" s="111">
        <v>3</v>
      </c>
      <c r="B72" s="117" t="s">
        <v>58</v>
      </c>
      <c r="C72" s="113">
        <f>C73+C81</f>
        <v>1180700</v>
      </c>
      <c r="D72" s="113">
        <f>D73+D81</f>
        <v>710000</v>
      </c>
      <c r="E72" s="113"/>
      <c r="F72" s="113">
        <f>F73</f>
        <v>470700</v>
      </c>
      <c r="G72" s="113"/>
      <c r="H72" s="113"/>
      <c r="I72" s="113"/>
      <c r="J72" s="113"/>
      <c r="K72" s="113">
        <f>K73+K81</f>
        <v>1180700</v>
      </c>
      <c r="L72" s="113">
        <f>L73+L81</f>
        <v>1180700</v>
      </c>
    </row>
    <row r="73" spans="1:12" s="83" customFormat="1" ht="12.75">
      <c r="A73" s="111">
        <v>31</v>
      </c>
      <c r="B73" s="117" t="s">
        <v>59</v>
      </c>
      <c r="C73" s="113">
        <f>C74+C75+C76</f>
        <v>1131300</v>
      </c>
      <c r="D73" s="113">
        <f>D74+D75+D76</f>
        <v>660600</v>
      </c>
      <c r="E73" s="113"/>
      <c r="F73" s="113">
        <f>F74+F75+F76</f>
        <v>470700</v>
      </c>
      <c r="G73" s="113"/>
      <c r="H73" s="113"/>
      <c r="I73" s="113"/>
      <c r="J73" s="113"/>
      <c r="K73" s="113">
        <f>660600+470700</f>
        <v>1131300</v>
      </c>
      <c r="L73" s="113">
        <f>660600+470700</f>
        <v>1131300</v>
      </c>
    </row>
    <row r="74" spans="1:12" ht="12.75">
      <c r="A74" s="120">
        <v>311</v>
      </c>
      <c r="B74" s="114" t="s">
        <v>60</v>
      </c>
      <c r="C74" s="121">
        <f>D74+F74</f>
        <v>926000</v>
      </c>
      <c r="D74" s="121">
        <v>525000</v>
      </c>
      <c r="E74" s="121"/>
      <c r="F74" s="121">
        <v>401000</v>
      </c>
      <c r="G74" s="121"/>
      <c r="H74" s="121"/>
      <c r="I74" s="121"/>
      <c r="J74" s="121"/>
      <c r="K74" s="121"/>
      <c r="L74" s="121"/>
    </row>
    <row r="75" spans="1:12" ht="12.75">
      <c r="A75" s="120">
        <v>312</v>
      </c>
      <c r="B75" s="114" t="s">
        <v>61</v>
      </c>
      <c r="C75" s="121">
        <f>D75</f>
        <v>44000</v>
      </c>
      <c r="D75" s="121">
        <v>44000</v>
      </c>
      <c r="E75" s="121"/>
      <c r="F75" s="121"/>
      <c r="G75" s="121"/>
      <c r="H75" s="121"/>
      <c r="I75" s="121"/>
      <c r="J75" s="121"/>
      <c r="K75" s="121"/>
      <c r="L75" s="121"/>
    </row>
    <row r="76" spans="1:12" ht="12.75">
      <c r="A76" s="120">
        <v>313</v>
      </c>
      <c r="B76" s="114" t="s">
        <v>62</v>
      </c>
      <c r="C76" s="121">
        <f>D76+F76</f>
        <v>161300</v>
      </c>
      <c r="D76" s="121">
        <v>91600</v>
      </c>
      <c r="E76" s="121"/>
      <c r="F76" s="121">
        <v>69700</v>
      </c>
      <c r="G76" s="121"/>
      <c r="H76" s="121"/>
      <c r="I76" s="121"/>
      <c r="J76" s="121"/>
      <c r="K76" s="121"/>
      <c r="L76" s="121"/>
    </row>
    <row r="77" spans="1:12" ht="12.75" hidden="1">
      <c r="A77" s="120">
        <v>323</v>
      </c>
      <c r="B77" s="114" t="s">
        <v>66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1:12" ht="12.75" hidden="1">
      <c r="A78" s="120">
        <v>329</v>
      </c>
      <c r="B78" s="114" t="s">
        <v>67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1:12" s="83" customFormat="1" ht="12.75" hidden="1">
      <c r="A79" s="111">
        <v>34</v>
      </c>
      <c r="B79" s="117" t="s">
        <v>68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ht="12.75" hidden="1">
      <c r="A80" s="120">
        <v>343</v>
      </c>
      <c r="B80" s="114" t="s">
        <v>69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1:12" ht="12.75">
      <c r="A81" s="111">
        <v>32</v>
      </c>
      <c r="B81" s="117" t="s">
        <v>63</v>
      </c>
      <c r="C81" s="113">
        <f>C82+C83</f>
        <v>49400</v>
      </c>
      <c r="D81" s="113">
        <f>D83+D82</f>
        <v>49400</v>
      </c>
      <c r="E81" s="121"/>
      <c r="F81" s="121"/>
      <c r="G81" s="121"/>
      <c r="H81" s="121"/>
      <c r="I81" s="121"/>
      <c r="J81" s="121"/>
      <c r="K81" s="113">
        <v>49400</v>
      </c>
      <c r="L81" s="113">
        <v>49400</v>
      </c>
    </row>
    <row r="82" spans="1:12" ht="12.75">
      <c r="A82" s="120">
        <v>321</v>
      </c>
      <c r="B82" s="114" t="s">
        <v>64</v>
      </c>
      <c r="C82" s="121">
        <f>D82</f>
        <v>24400</v>
      </c>
      <c r="D82" s="121">
        <v>24400</v>
      </c>
      <c r="E82" s="121"/>
      <c r="F82" s="121"/>
      <c r="G82" s="121"/>
      <c r="H82" s="121"/>
      <c r="I82" s="121"/>
      <c r="J82" s="121"/>
      <c r="K82" s="121"/>
      <c r="L82" s="121"/>
    </row>
    <row r="83" spans="1:12" ht="12.75">
      <c r="A83" s="120">
        <v>322</v>
      </c>
      <c r="B83" s="114" t="s">
        <v>65</v>
      </c>
      <c r="C83" s="121">
        <f>D83</f>
        <v>25000</v>
      </c>
      <c r="D83" s="121">
        <v>25000</v>
      </c>
      <c r="E83" s="121"/>
      <c r="F83" s="121"/>
      <c r="G83" s="121"/>
      <c r="H83" s="121"/>
      <c r="I83" s="121"/>
      <c r="J83" s="121"/>
      <c r="K83" s="121"/>
      <c r="L83" s="121"/>
    </row>
    <row r="84" spans="1:12" ht="12.75">
      <c r="A84" s="120"/>
      <c r="B84" s="114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1:12" ht="12.75">
      <c r="A85" s="123">
        <v>550004</v>
      </c>
      <c r="B85" s="117" t="s">
        <v>85</v>
      </c>
      <c r="C85" s="113">
        <f>C86</f>
        <v>1220000</v>
      </c>
      <c r="D85" s="121"/>
      <c r="E85" s="121"/>
      <c r="F85" s="113">
        <f>F86</f>
        <v>1220000</v>
      </c>
      <c r="G85" s="121"/>
      <c r="H85" s="121"/>
      <c r="I85" s="121"/>
      <c r="J85" s="121"/>
      <c r="K85" s="113">
        <f>K86</f>
        <v>1220000</v>
      </c>
      <c r="L85" s="113">
        <f>L86</f>
        <v>1220000</v>
      </c>
    </row>
    <row r="86" spans="1:12" s="83" customFormat="1" ht="12.75">
      <c r="A86" s="111">
        <v>3</v>
      </c>
      <c r="B86" s="117" t="s">
        <v>58</v>
      </c>
      <c r="C86" s="113">
        <f>C87</f>
        <v>1220000</v>
      </c>
      <c r="D86" s="113"/>
      <c r="E86" s="113"/>
      <c r="F86" s="113">
        <f>F87</f>
        <v>1220000</v>
      </c>
      <c r="G86" s="113"/>
      <c r="H86" s="113"/>
      <c r="I86" s="113"/>
      <c r="J86" s="113"/>
      <c r="K86" s="113">
        <f>K87</f>
        <v>1220000</v>
      </c>
      <c r="L86" s="113">
        <f>L87</f>
        <v>1220000</v>
      </c>
    </row>
    <row r="87" spans="1:12" s="83" customFormat="1" ht="12.75">
      <c r="A87" s="111">
        <v>32</v>
      </c>
      <c r="B87" s="117" t="s">
        <v>63</v>
      </c>
      <c r="C87" s="113">
        <f>D87+F87</f>
        <v>1220000</v>
      </c>
      <c r="D87" s="113"/>
      <c r="E87" s="113"/>
      <c r="F87" s="113">
        <f>F88</f>
        <v>1220000</v>
      </c>
      <c r="G87" s="113"/>
      <c r="H87" s="113"/>
      <c r="I87" s="113"/>
      <c r="J87" s="113"/>
      <c r="K87" s="113">
        <v>1220000</v>
      </c>
      <c r="L87" s="113">
        <v>1220000</v>
      </c>
    </row>
    <row r="88" spans="1:12" ht="12.75">
      <c r="A88" s="120">
        <v>322</v>
      </c>
      <c r="B88" s="114" t="s">
        <v>65</v>
      </c>
      <c r="C88" s="121">
        <f>F88</f>
        <v>1220000</v>
      </c>
      <c r="D88" s="121"/>
      <c r="E88" s="121"/>
      <c r="F88" s="121">
        <v>1220000</v>
      </c>
      <c r="G88" s="121"/>
      <c r="H88" s="121"/>
      <c r="I88" s="121"/>
      <c r="J88" s="121"/>
      <c r="K88" s="121"/>
      <c r="L88" s="121"/>
    </row>
    <row r="89" spans="1:12" ht="12.75">
      <c r="A89" s="120"/>
      <c r="B89" s="114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2" s="83" customFormat="1" ht="26.25">
      <c r="A90" s="122">
        <v>550014</v>
      </c>
      <c r="B90" s="117" t="s">
        <v>86</v>
      </c>
      <c r="C90" s="113">
        <f>C91</f>
        <v>70000</v>
      </c>
      <c r="D90" s="113">
        <f>D91</f>
        <v>70000</v>
      </c>
      <c r="E90" s="113"/>
      <c r="F90" s="113"/>
      <c r="G90" s="113"/>
      <c r="H90" s="113"/>
      <c r="I90" s="118"/>
      <c r="J90" s="118"/>
      <c r="K90" s="113">
        <f>K91</f>
        <v>70000</v>
      </c>
      <c r="L90" s="113">
        <f>L91</f>
        <v>70000</v>
      </c>
    </row>
    <row r="91" spans="1:12" s="83" customFormat="1" ht="12.75">
      <c r="A91" s="111">
        <v>3</v>
      </c>
      <c r="B91" s="117" t="s">
        <v>58</v>
      </c>
      <c r="C91" s="113">
        <f>C96</f>
        <v>70000</v>
      </c>
      <c r="D91" s="113">
        <f>D96</f>
        <v>70000</v>
      </c>
      <c r="E91" s="113"/>
      <c r="F91" s="113"/>
      <c r="G91" s="113"/>
      <c r="H91" s="113"/>
      <c r="I91" s="113"/>
      <c r="J91" s="113"/>
      <c r="K91" s="113">
        <f>K96</f>
        <v>70000</v>
      </c>
      <c r="L91" s="113">
        <f>L96</f>
        <v>70000</v>
      </c>
    </row>
    <row r="92" spans="1:12" s="83" customFormat="1" ht="12.75" hidden="1">
      <c r="A92" s="111">
        <v>31</v>
      </c>
      <c r="B92" s="117" t="s">
        <v>59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1:12" ht="12.75" hidden="1">
      <c r="A93" s="120">
        <v>311</v>
      </c>
      <c r="B93" s="114" t="s">
        <v>60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1:12" ht="12.75" hidden="1">
      <c r="A94" s="120">
        <v>312</v>
      </c>
      <c r="B94" s="114" t="s">
        <v>61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ht="12.75" hidden="1">
      <c r="A95" s="120">
        <v>313</v>
      </c>
      <c r="B95" s="114" t="s">
        <v>62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1:12" s="83" customFormat="1" ht="12.75">
      <c r="A96" s="111">
        <v>32</v>
      </c>
      <c r="B96" s="117" t="s">
        <v>63</v>
      </c>
      <c r="C96" s="113">
        <f>C99</f>
        <v>70000</v>
      </c>
      <c r="D96" s="113">
        <f>D99</f>
        <v>70000</v>
      </c>
      <c r="E96" s="113"/>
      <c r="F96" s="113"/>
      <c r="G96" s="113"/>
      <c r="H96" s="113"/>
      <c r="I96" s="113"/>
      <c r="J96" s="113"/>
      <c r="K96" s="113">
        <v>70000</v>
      </c>
      <c r="L96" s="113">
        <v>70000</v>
      </c>
    </row>
    <row r="97" spans="1:12" ht="12.75" hidden="1">
      <c r="A97" s="120">
        <v>321</v>
      </c>
      <c r="B97" s="114" t="s">
        <v>64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1:12" ht="12.75" hidden="1">
      <c r="A98" s="120">
        <v>322</v>
      </c>
      <c r="B98" s="114" t="s">
        <v>65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1:12" ht="12.75">
      <c r="A99" s="120">
        <v>323</v>
      </c>
      <c r="B99" s="114" t="s">
        <v>66</v>
      </c>
      <c r="C99" s="121">
        <f>D99</f>
        <v>70000</v>
      </c>
      <c r="D99" s="121">
        <v>70000</v>
      </c>
      <c r="E99" s="121"/>
      <c r="F99" s="121"/>
      <c r="G99" s="121"/>
      <c r="H99" s="121"/>
      <c r="I99" s="121"/>
      <c r="J99" s="121"/>
      <c r="K99" s="121"/>
      <c r="L99" s="121"/>
    </row>
    <row r="100" spans="1:12" ht="12.75" hidden="1">
      <c r="A100" s="120">
        <v>329</v>
      </c>
      <c r="B100" s="114" t="s">
        <v>67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1:12" s="83" customFormat="1" ht="12.75" hidden="1">
      <c r="A101" s="111">
        <v>34</v>
      </c>
      <c r="B101" s="117" t="s">
        <v>68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1:12" ht="12.75" hidden="1">
      <c r="A102" s="120">
        <v>343</v>
      </c>
      <c r="B102" s="114" t="s">
        <v>69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1:12" s="83" customFormat="1" ht="26.25" hidden="1">
      <c r="A103" s="111">
        <v>4</v>
      </c>
      <c r="B103" s="117" t="s">
        <v>70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1:12" s="83" customFormat="1" ht="26.25" hidden="1">
      <c r="A104" s="111">
        <v>42</v>
      </c>
      <c r="B104" s="117" t="s">
        <v>71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1:12" ht="12.75" hidden="1">
      <c r="A105" s="120">
        <v>422</v>
      </c>
      <c r="B105" s="114" t="s">
        <v>72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2" ht="26.25" hidden="1">
      <c r="A106" s="120">
        <v>424</v>
      </c>
      <c r="B106" s="114" t="s">
        <v>73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1:12" ht="12.75">
      <c r="A107" s="111"/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1:12" s="83" customFormat="1" ht="26.25">
      <c r="A108" s="122">
        <v>550020</v>
      </c>
      <c r="B108" s="117" t="s">
        <v>87</v>
      </c>
      <c r="C108" s="113">
        <f>D108+E108+F108+G108</f>
        <v>95400</v>
      </c>
      <c r="D108" s="113">
        <f>D109</f>
        <v>30000</v>
      </c>
      <c r="E108" s="113">
        <f>E109+E129</f>
        <v>32500</v>
      </c>
      <c r="F108" s="113">
        <f>F114</f>
        <v>12500</v>
      </c>
      <c r="G108" s="113">
        <f>G109</f>
        <v>20400</v>
      </c>
      <c r="H108" s="113"/>
      <c r="I108" s="118"/>
      <c r="J108" s="118"/>
      <c r="K108" s="113">
        <f>K109+K129</f>
        <v>101900</v>
      </c>
      <c r="L108" s="113">
        <f>L109+L129</f>
        <v>101900</v>
      </c>
    </row>
    <row r="109" spans="1:12" s="83" customFormat="1" ht="12.75">
      <c r="A109" s="111">
        <v>3</v>
      </c>
      <c r="B109" s="117" t="s">
        <v>58</v>
      </c>
      <c r="C109" s="113">
        <f>C110+C114</f>
        <v>91500</v>
      </c>
      <c r="D109" s="113">
        <f>D110+D114</f>
        <v>30000</v>
      </c>
      <c r="E109" s="113">
        <f>E114</f>
        <v>31500</v>
      </c>
      <c r="F109" s="113">
        <f>F114</f>
        <v>12500</v>
      </c>
      <c r="G109" s="113">
        <f>G110+G114+G127</f>
        <v>20400</v>
      </c>
      <c r="H109" s="113"/>
      <c r="I109" s="113"/>
      <c r="J109" s="113"/>
      <c r="K109" s="113">
        <f>K110+K114+K127</f>
        <v>98900</v>
      </c>
      <c r="L109" s="113">
        <f>L110+L114+L127</f>
        <v>98900</v>
      </c>
    </row>
    <row r="110" spans="1:12" s="83" customFormat="1" ht="12.75">
      <c r="A110" s="111">
        <v>31</v>
      </c>
      <c r="B110" s="117" t="s">
        <v>59</v>
      </c>
      <c r="C110" s="113">
        <f>C111+C112+C113</f>
        <v>10100</v>
      </c>
      <c r="D110" s="113"/>
      <c r="E110" s="113"/>
      <c r="F110" s="113"/>
      <c r="G110" s="113">
        <f>G111+G112+G113</f>
        <v>10100</v>
      </c>
      <c r="H110" s="113"/>
      <c r="I110" s="113"/>
      <c r="J110" s="113"/>
      <c r="K110" s="113">
        <v>10100</v>
      </c>
      <c r="L110" s="113">
        <v>10100</v>
      </c>
    </row>
    <row r="111" spans="1:12" ht="12.75">
      <c r="A111" s="120">
        <v>311</v>
      </c>
      <c r="B111" s="114" t="s">
        <v>60</v>
      </c>
      <c r="C111" s="121">
        <f>G111</f>
        <v>3400</v>
      </c>
      <c r="D111" s="121"/>
      <c r="E111" s="121"/>
      <c r="F111" s="121"/>
      <c r="G111" s="121">
        <v>3400</v>
      </c>
      <c r="H111" s="121"/>
      <c r="I111" s="121"/>
      <c r="J111" s="121"/>
      <c r="K111" s="121"/>
      <c r="L111" s="121"/>
    </row>
    <row r="112" spans="1:12" ht="12.75">
      <c r="A112" s="120">
        <v>312</v>
      </c>
      <c r="B112" s="114" t="s">
        <v>61</v>
      </c>
      <c r="C112" s="121">
        <f>G112</f>
        <v>6000</v>
      </c>
      <c r="D112" s="121"/>
      <c r="E112" s="121"/>
      <c r="F112" s="121"/>
      <c r="G112" s="121">
        <v>6000</v>
      </c>
      <c r="H112" s="121"/>
      <c r="I112" s="121"/>
      <c r="J112" s="121"/>
      <c r="K112" s="121"/>
      <c r="L112" s="121"/>
    </row>
    <row r="113" spans="1:12" ht="12.75">
      <c r="A113" s="120">
        <v>313</v>
      </c>
      <c r="B113" s="114" t="s">
        <v>62</v>
      </c>
      <c r="C113" s="121">
        <f>G113</f>
        <v>700</v>
      </c>
      <c r="D113" s="121"/>
      <c r="E113" s="121"/>
      <c r="F113" s="121"/>
      <c r="G113" s="121">
        <v>700</v>
      </c>
      <c r="H113" s="121"/>
      <c r="I113" s="121"/>
      <c r="J113" s="121"/>
      <c r="K113" s="121"/>
      <c r="L113" s="121"/>
    </row>
    <row r="114" spans="1:12" s="83" customFormat="1" ht="12.75">
      <c r="A114" s="111">
        <v>32</v>
      </c>
      <c r="B114" s="117" t="s">
        <v>63</v>
      </c>
      <c r="C114" s="113">
        <f>D114+E114+F114+G114</f>
        <v>81400</v>
      </c>
      <c r="D114" s="113">
        <f>D115+D116+D117</f>
        <v>30000</v>
      </c>
      <c r="E114" s="113">
        <f>E116+E117</f>
        <v>31500</v>
      </c>
      <c r="F114" s="113">
        <f>F117</f>
        <v>12500</v>
      </c>
      <c r="G114" s="113">
        <f>G115+G116+G117</f>
        <v>7400</v>
      </c>
      <c r="H114" s="113"/>
      <c r="I114" s="113"/>
      <c r="J114" s="113"/>
      <c r="K114" s="113">
        <f>30000+1300+6100+33000+15500</f>
        <v>85900</v>
      </c>
      <c r="L114" s="113">
        <f>30000+1300+6100+33000+15500</f>
        <v>85900</v>
      </c>
    </row>
    <row r="115" spans="1:12" ht="12.75">
      <c r="A115" s="120">
        <v>321</v>
      </c>
      <c r="B115" s="114" t="s">
        <v>64</v>
      </c>
      <c r="C115" s="121">
        <f>D115+G115</f>
        <v>31300</v>
      </c>
      <c r="D115" s="121">
        <v>30000</v>
      </c>
      <c r="E115" s="121"/>
      <c r="F115" s="121"/>
      <c r="G115" s="121">
        <v>1300</v>
      </c>
      <c r="H115" s="121"/>
      <c r="I115" s="121"/>
      <c r="J115" s="121"/>
      <c r="K115" s="121"/>
      <c r="L115" s="121"/>
    </row>
    <row r="116" spans="1:12" ht="12.75">
      <c r="A116" s="120">
        <v>322</v>
      </c>
      <c r="B116" s="114" t="s">
        <v>65</v>
      </c>
      <c r="C116" s="121">
        <f>E116+G116</f>
        <v>8200</v>
      </c>
      <c r="D116" s="121"/>
      <c r="E116" s="121">
        <v>5000</v>
      </c>
      <c r="F116" s="121"/>
      <c r="G116" s="121">
        <v>3200</v>
      </c>
      <c r="H116" s="121"/>
      <c r="I116" s="121"/>
      <c r="J116" s="121"/>
      <c r="K116" s="121"/>
      <c r="L116" s="121"/>
    </row>
    <row r="117" spans="1:12" ht="12.75">
      <c r="A117" s="120">
        <v>323</v>
      </c>
      <c r="B117" s="114" t="s">
        <v>66</v>
      </c>
      <c r="C117" s="121">
        <f>E117+F117+G117</f>
        <v>41900</v>
      </c>
      <c r="D117" s="121"/>
      <c r="E117" s="121">
        <v>26500</v>
      </c>
      <c r="F117" s="121">
        <v>12500</v>
      </c>
      <c r="G117" s="121">
        <v>2900</v>
      </c>
      <c r="H117" s="121"/>
      <c r="I117" s="121"/>
      <c r="J117" s="121"/>
      <c r="K117" s="121"/>
      <c r="L117" s="121"/>
    </row>
    <row r="118" spans="1:12" ht="12.75" hidden="1">
      <c r="A118" s="120">
        <v>329</v>
      </c>
      <c r="B118" s="114" t="s">
        <v>67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1:12" s="83" customFormat="1" ht="12.75" hidden="1">
      <c r="A119" s="111">
        <v>34</v>
      </c>
      <c r="B119" s="117" t="s">
        <v>68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12" ht="12.75" hidden="1">
      <c r="A120" s="120">
        <v>343</v>
      </c>
      <c r="B120" s="114" t="s">
        <v>69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1:12" s="83" customFormat="1" ht="12.75" hidden="1">
      <c r="A121" s="111">
        <v>38</v>
      </c>
      <c r="B121" s="117" t="s">
        <v>88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1:12" ht="12.75" hidden="1">
      <c r="A122" s="120">
        <v>381</v>
      </c>
      <c r="B122" s="114" t="s">
        <v>89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1:12" s="83" customFormat="1" ht="26.25" hidden="1">
      <c r="A123" s="111">
        <v>4</v>
      </c>
      <c r="B123" s="117" t="s">
        <v>70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1:12" s="83" customFormat="1" ht="26.25" hidden="1">
      <c r="A124" s="111">
        <v>42</v>
      </c>
      <c r="B124" s="117" t="s">
        <v>71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1:12" ht="12.75" customHeight="1" hidden="1">
      <c r="A125" s="120">
        <v>422</v>
      </c>
      <c r="B125" s="114" t="s">
        <v>72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1:12" ht="26.25" hidden="1">
      <c r="A126" s="120">
        <v>424</v>
      </c>
      <c r="B126" s="114" t="s">
        <v>73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1:12" s="83" customFormat="1" ht="26.25">
      <c r="A127" s="111">
        <v>37</v>
      </c>
      <c r="B127" s="117" t="s">
        <v>90</v>
      </c>
      <c r="C127" s="113">
        <f>G127</f>
        <v>2900</v>
      </c>
      <c r="D127" s="118"/>
      <c r="E127" s="118"/>
      <c r="F127" s="118"/>
      <c r="G127" s="113">
        <f>G128</f>
        <v>2900</v>
      </c>
      <c r="H127" s="118"/>
      <c r="I127" s="118"/>
      <c r="J127" s="118"/>
      <c r="K127" s="113">
        <v>2900</v>
      </c>
      <c r="L127" s="113">
        <v>2900</v>
      </c>
    </row>
    <row r="128" spans="1:12" ht="26.25">
      <c r="A128" s="120">
        <v>372</v>
      </c>
      <c r="B128" s="114" t="s">
        <v>91</v>
      </c>
      <c r="C128" s="121">
        <f>G128</f>
        <v>2900</v>
      </c>
      <c r="D128" s="115"/>
      <c r="E128" s="115"/>
      <c r="F128" s="115"/>
      <c r="G128" s="121">
        <v>2900</v>
      </c>
      <c r="H128" s="115"/>
      <c r="I128" s="115"/>
      <c r="J128" s="115"/>
      <c r="K128" s="115"/>
      <c r="L128" s="115"/>
    </row>
    <row r="129" spans="1:12" ht="26.25">
      <c r="A129" s="111">
        <v>4</v>
      </c>
      <c r="B129" s="117" t="s">
        <v>6</v>
      </c>
      <c r="C129" s="113">
        <f>C130</f>
        <v>1000</v>
      </c>
      <c r="D129" s="115"/>
      <c r="E129" s="113">
        <f>E130</f>
        <v>1000</v>
      </c>
      <c r="F129" s="115"/>
      <c r="G129" s="121"/>
      <c r="H129" s="115"/>
      <c r="I129" s="115"/>
      <c r="J129" s="115"/>
      <c r="K129" s="113">
        <f>K130</f>
        <v>3000</v>
      </c>
      <c r="L129" s="113">
        <f>L130</f>
        <v>3000</v>
      </c>
    </row>
    <row r="130" spans="1:12" ht="26.25">
      <c r="A130" s="111">
        <v>42</v>
      </c>
      <c r="B130" s="117" t="s">
        <v>71</v>
      </c>
      <c r="C130" s="113">
        <f>E130</f>
        <v>1000</v>
      </c>
      <c r="D130" s="115"/>
      <c r="E130" s="113">
        <f>E131</f>
        <v>1000</v>
      </c>
      <c r="F130" s="115"/>
      <c r="G130" s="121"/>
      <c r="H130" s="115"/>
      <c r="I130" s="115"/>
      <c r="J130" s="115"/>
      <c r="K130" s="113">
        <v>3000</v>
      </c>
      <c r="L130" s="113">
        <v>3000</v>
      </c>
    </row>
    <row r="131" spans="1:12" ht="12.75">
      <c r="A131" s="120">
        <v>422</v>
      </c>
      <c r="B131" s="114" t="s">
        <v>72</v>
      </c>
      <c r="C131" s="121">
        <f>E131</f>
        <v>1000</v>
      </c>
      <c r="D131" s="115"/>
      <c r="E131" s="121">
        <v>1000</v>
      </c>
      <c r="F131" s="115"/>
      <c r="G131" s="121"/>
      <c r="H131" s="115"/>
      <c r="I131" s="115"/>
      <c r="J131" s="115"/>
      <c r="K131" s="115"/>
      <c r="L131" s="115"/>
    </row>
    <row r="132" spans="1:12" ht="12.75">
      <c r="A132" s="120"/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1:12" s="83" customFormat="1" ht="12.75">
      <c r="A133" s="122">
        <v>550008</v>
      </c>
      <c r="B133" s="117" t="s">
        <v>92</v>
      </c>
      <c r="C133" s="113">
        <f>C134</f>
        <v>179500</v>
      </c>
      <c r="D133" s="113"/>
      <c r="E133" s="113"/>
      <c r="F133" s="113">
        <f>F134</f>
        <v>179500</v>
      </c>
      <c r="G133" s="113"/>
      <c r="H133" s="113"/>
      <c r="I133" s="118"/>
      <c r="J133" s="118"/>
      <c r="K133" s="113">
        <f>K134</f>
        <v>179500</v>
      </c>
      <c r="L133" s="113">
        <f>L134</f>
        <v>179500</v>
      </c>
    </row>
    <row r="134" spans="1:12" s="83" customFormat="1" ht="12.75">
      <c r="A134" s="111">
        <v>3</v>
      </c>
      <c r="B134" s="117" t="s">
        <v>58</v>
      </c>
      <c r="C134" s="113">
        <f>C139</f>
        <v>179500</v>
      </c>
      <c r="D134" s="113"/>
      <c r="E134" s="113"/>
      <c r="F134" s="113">
        <f>F139</f>
        <v>179500</v>
      </c>
      <c r="G134" s="113"/>
      <c r="H134" s="113"/>
      <c r="I134" s="113"/>
      <c r="J134" s="113"/>
      <c r="K134" s="113">
        <f>K139</f>
        <v>179500</v>
      </c>
      <c r="L134" s="113">
        <f>L139</f>
        <v>179500</v>
      </c>
    </row>
    <row r="135" spans="1:12" s="83" customFormat="1" ht="12.75" hidden="1">
      <c r="A135" s="111">
        <v>31</v>
      </c>
      <c r="B135" s="117" t="s">
        <v>59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 ht="12.75" hidden="1">
      <c r="A136" s="120">
        <v>311</v>
      </c>
      <c r="B136" s="114" t="s">
        <v>60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1:12" ht="12.75" hidden="1">
      <c r="A137" s="120">
        <v>312</v>
      </c>
      <c r="B137" s="114" t="s">
        <v>61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1:12" ht="12.75" hidden="1">
      <c r="A138" s="120">
        <v>313</v>
      </c>
      <c r="B138" s="114" t="s">
        <v>62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1:12" s="83" customFormat="1" ht="12.75">
      <c r="A139" s="111">
        <v>32</v>
      </c>
      <c r="B139" s="117" t="s">
        <v>63</v>
      </c>
      <c r="C139" s="113">
        <f>C142</f>
        <v>179500</v>
      </c>
      <c r="D139" s="113"/>
      <c r="E139" s="113"/>
      <c r="F139" s="113">
        <f>F142</f>
        <v>179500</v>
      </c>
      <c r="G139" s="113"/>
      <c r="H139" s="113"/>
      <c r="I139" s="113"/>
      <c r="J139" s="113"/>
      <c r="K139" s="113">
        <v>179500</v>
      </c>
      <c r="L139" s="113">
        <v>179500</v>
      </c>
    </row>
    <row r="140" spans="1:12" ht="12.75" hidden="1">
      <c r="A140" s="120">
        <v>321</v>
      </c>
      <c r="B140" s="114" t="s">
        <v>64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1:12" ht="12.75" hidden="1">
      <c r="A141" s="120">
        <v>322</v>
      </c>
      <c r="B141" s="114" t="s">
        <v>65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1:12" ht="12.75">
      <c r="A142" s="120">
        <v>323</v>
      </c>
      <c r="B142" s="114" t="s">
        <v>66</v>
      </c>
      <c r="C142" s="121">
        <f>F142</f>
        <v>179500</v>
      </c>
      <c r="D142" s="121"/>
      <c r="E142" s="121"/>
      <c r="F142" s="121">
        <v>179500</v>
      </c>
      <c r="G142" s="121"/>
      <c r="H142" s="121"/>
      <c r="I142" s="121"/>
      <c r="J142" s="121"/>
      <c r="K142" s="121"/>
      <c r="L142" s="121"/>
    </row>
    <row r="143" spans="1:12" ht="12.75" hidden="1">
      <c r="A143" s="120">
        <v>329</v>
      </c>
      <c r="B143" s="114" t="s">
        <v>67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1:12" s="83" customFormat="1" ht="12.75" hidden="1">
      <c r="A144" s="111">
        <v>34</v>
      </c>
      <c r="B144" s="117" t="s">
        <v>68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1:12" ht="12.75" hidden="1">
      <c r="A145" s="120">
        <v>343</v>
      </c>
      <c r="B145" s="114" t="s">
        <v>69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1:12" s="83" customFormat="1" ht="12.75" hidden="1">
      <c r="A146" s="111">
        <v>38</v>
      </c>
      <c r="B146" s="117" t="s">
        <v>88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1:12" ht="12.75" hidden="1">
      <c r="A147" s="120">
        <v>381</v>
      </c>
      <c r="B147" s="114" t="s">
        <v>89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1:12" s="83" customFormat="1" ht="26.25" hidden="1">
      <c r="A148" s="111">
        <v>4</v>
      </c>
      <c r="B148" s="117" t="s">
        <v>70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1:12" s="83" customFormat="1" ht="26.25" hidden="1">
      <c r="A149" s="111">
        <v>42</v>
      </c>
      <c r="B149" s="117" t="s">
        <v>71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1:12" ht="12.75" customHeight="1" hidden="1">
      <c r="A150" s="120">
        <v>422</v>
      </c>
      <c r="B150" s="114" t="s">
        <v>72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1:12" ht="26.25" hidden="1">
      <c r="A151" s="120">
        <v>424</v>
      </c>
      <c r="B151" s="114" t="s">
        <v>73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1:12" ht="12.75">
      <c r="A152" s="120"/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1:12" s="83" customFormat="1" ht="26.25">
      <c r="A153" s="122">
        <v>550011</v>
      </c>
      <c r="B153" s="117" t="s">
        <v>93</v>
      </c>
      <c r="C153" s="113">
        <f>C154+C179</f>
        <v>56900</v>
      </c>
      <c r="D153" s="113"/>
      <c r="E153" s="113"/>
      <c r="F153" s="113"/>
      <c r="G153" s="113">
        <f>G154+G179</f>
        <v>56900</v>
      </c>
      <c r="H153" s="113"/>
      <c r="I153" s="118"/>
      <c r="J153" s="118"/>
      <c r="K153" s="113">
        <f>K154+K179</f>
        <v>56900</v>
      </c>
      <c r="L153" s="113">
        <f>L154+L179</f>
        <v>56900</v>
      </c>
    </row>
    <row r="154" spans="1:12" s="83" customFormat="1" ht="12.75">
      <c r="A154" s="111">
        <v>3</v>
      </c>
      <c r="B154" s="117" t="s">
        <v>58</v>
      </c>
      <c r="C154" s="113">
        <f>C159+C162</f>
        <v>56500</v>
      </c>
      <c r="D154" s="113"/>
      <c r="E154" s="113"/>
      <c r="F154" s="113"/>
      <c r="G154" s="113">
        <f>G159+G162</f>
        <v>56500</v>
      </c>
      <c r="H154" s="113"/>
      <c r="I154" s="113"/>
      <c r="J154" s="113"/>
      <c r="K154" s="113">
        <f>K159+K162</f>
        <v>56500</v>
      </c>
      <c r="L154" s="113">
        <f>L159+L162</f>
        <v>56500</v>
      </c>
    </row>
    <row r="155" spans="1:12" s="83" customFormat="1" ht="12.75" hidden="1">
      <c r="A155" s="111">
        <v>31</v>
      </c>
      <c r="B155" s="117" t="s">
        <v>59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1:12" ht="12.75" hidden="1">
      <c r="A156" s="120">
        <v>311</v>
      </c>
      <c r="B156" s="114" t="s">
        <v>60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1:12" ht="12.75" hidden="1">
      <c r="A157" s="120">
        <v>312</v>
      </c>
      <c r="B157" s="114" t="s">
        <v>61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1:12" ht="12.75" hidden="1">
      <c r="A158" s="120">
        <v>313</v>
      </c>
      <c r="B158" s="114" t="s">
        <v>62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1:12" ht="12.75">
      <c r="A159" s="111">
        <v>31</v>
      </c>
      <c r="B159" s="117" t="s">
        <v>59</v>
      </c>
      <c r="C159" s="113">
        <f>G159</f>
        <v>16900</v>
      </c>
      <c r="D159" s="121"/>
      <c r="E159" s="121"/>
      <c r="F159" s="121"/>
      <c r="G159" s="113">
        <f>G160+G161</f>
        <v>16900</v>
      </c>
      <c r="H159" s="121"/>
      <c r="I159" s="121"/>
      <c r="J159" s="121"/>
      <c r="K159" s="113">
        <v>16900</v>
      </c>
      <c r="L159" s="113">
        <v>16900</v>
      </c>
    </row>
    <row r="160" spans="1:12" ht="12.75">
      <c r="A160" s="120">
        <v>311</v>
      </c>
      <c r="B160" s="114" t="s">
        <v>60</v>
      </c>
      <c r="C160" s="121">
        <f>G160</f>
        <v>4400</v>
      </c>
      <c r="D160" s="121"/>
      <c r="E160" s="121"/>
      <c r="F160" s="121"/>
      <c r="G160" s="121">
        <v>4400</v>
      </c>
      <c r="H160" s="121"/>
      <c r="I160" s="121"/>
      <c r="J160" s="121"/>
      <c r="K160" s="121"/>
      <c r="L160" s="121"/>
    </row>
    <row r="161" spans="1:12" ht="12.75">
      <c r="A161" s="120">
        <v>313</v>
      </c>
      <c r="B161" s="114" t="s">
        <v>62</v>
      </c>
      <c r="C161" s="121">
        <f>G161</f>
        <v>12500</v>
      </c>
      <c r="D161" s="121"/>
      <c r="E161" s="121"/>
      <c r="F161" s="121"/>
      <c r="G161" s="121">
        <v>12500</v>
      </c>
      <c r="H161" s="121"/>
      <c r="I161" s="121"/>
      <c r="J161" s="121"/>
      <c r="K161" s="121"/>
      <c r="L161" s="121"/>
    </row>
    <row r="162" spans="1:12" s="83" customFormat="1" ht="12.75">
      <c r="A162" s="111">
        <v>32</v>
      </c>
      <c r="B162" s="117" t="s">
        <v>63</v>
      </c>
      <c r="C162" s="113">
        <f>G162</f>
        <v>39600</v>
      </c>
      <c r="D162" s="113"/>
      <c r="E162" s="113"/>
      <c r="F162" s="113"/>
      <c r="G162" s="113">
        <f>G166+G167+G168+G169</f>
        <v>39600</v>
      </c>
      <c r="H162" s="113"/>
      <c r="I162" s="113"/>
      <c r="J162" s="113"/>
      <c r="K162" s="113">
        <v>39600</v>
      </c>
      <c r="L162" s="113">
        <v>39600</v>
      </c>
    </row>
    <row r="163" spans="1:12" ht="12.75" hidden="1">
      <c r="A163" s="120">
        <v>321</v>
      </c>
      <c r="B163" s="114" t="s">
        <v>64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1:12" ht="12.75" hidden="1">
      <c r="A164" s="120">
        <v>322</v>
      </c>
      <c r="B164" s="114" t="s">
        <v>65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1:12" ht="12.75" hidden="1">
      <c r="A165" s="120">
        <v>323</v>
      </c>
      <c r="B165" s="114" t="s">
        <v>66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1:12" ht="12.75">
      <c r="A166" s="120">
        <v>321</v>
      </c>
      <c r="B166" s="114" t="s">
        <v>64</v>
      </c>
      <c r="C166" s="121">
        <f>G166</f>
        <v>4100</v>
      </c>
      <c r="D166" s="121"/>
      <c r="E166" s="121"/>
      <c r="F166" s="121"/>
      <c r="G166" s="121">
        <v>4100</v>
      </c>
      <c r="H166" s="121"/>
      <c r="I166" s="121"/>
      <c r="J166" s="121"/>
      <c r="K166" s="121"/>
      <c r="L166" s="121"/>
    </row>
    <row r="167" spans="1:12" ht="12.75">
      <c r="A167" s="120">
        <v>322</v>
      </c>
      <c r="B167" s="114" t="s">
        <v>65</v>
      </c>
      <c r="C167" s="121">
        <f>G167</f>
        <v>1500</v>
      </c>
      <c r="D167" s="121"/>
      <c r="E167" s="121"/>
      <c r="F167" s="121"/>
      <c r="G167" s="121">
        <v>1500</v>
      </c>
      <c r="H167" s="121"/>
      <c r="I167" s="121"/>
      <c r="J167" s="121"/>
      <c r="K167" s="121"/>
      <c r="L167" s="121"/>
    </row>
    <row r="168" spans="1:12" ht="12.75">
      <c r="A168" s="120">
        <v>323</v>
      </c>
      <c r="B168" s="114" t="s">
        <v>66</v>
      </c>
      <c r="C168" s="121">
        <f>G168</f>
        <v>4000</v>
      </c>
      <c r="D168" s="121"/>
      <c r="E168" s="121"/>
      <c r="F168" s="121"/>
      <c r="G168" s="121">
        <v>4000</v>
      </c>
      <c r="H168" s="121"/>
      <c r="I168" s="121"/>
      <c r="J168" s="121"/>
      <c r="K168" s="121"/>
      <c r="L168" s="121"/>
    </row>
    <row r="169" spans="1:12" ht="26.25">
      <c r="A169" s="124">
        <v>324</v>
      </c>
      <c r="B169" s="114" t="s">
        <v>94</v>
      </c>
      <c r="C169" s="121">
        <f>G169</f>
        <v>30000</v>
      </c>
      <c r="D169" s="121"/>
      <c r="E169" s="121"/>
      <c r="F169" s="121"/>
      <c r="G169" s="121">
        <v>30000</v>
      </c>
      <c r="H169" s="121"/>
      <c r="I169" s="121"/>
      <c r="J169" s="121"/>
      <c r="K169" s="121"/>
      <c r="L169" s="121"/>
    </row>
    <row r="170" spans="1:12" ht="12.75" hidden="1">
      <c r="A170" s="120">
        <v>329</v>
      </c>
      <c r="B170" s="114" t="s">
        <v>67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1:12" s="83" customFormat="1" ht="12.75" hidden="1">
      <c r="A171" s="111">
        <v>34</v>
      </c>
      <c r="B171" s="117" t="s">
        <v>68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1:12" ht="12.75" hidden="1">
      <c r="A172" s="120">
        <v>343</v>
      </c>
      <c r="B172" s="114" t="s">
        <v>69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1:12" s="83" customFormat="1" ht="12.75" hidden="1">
      <c r="A173" s="111">
        <v>38</v>
      </c>
      <c r="B173" s="117" t="s">
        <v>88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1:12" ht="12.75" hidden="1">
      <c r="A174" s="120">
        <v>381</v>
      </c>
      <c r="B174" s="114" t="s">
        <v>89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1:12" s="83" customFormat="1" ht="26.25" hidden="1">
      <c r="A175" s="111">
        <v>4</v>
      </c>
      <c r="B175" s="117" t="s">
        <v>70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1:12" s="83" customFormat="1" ht="26.25" hidden="1">
      <c r="A176" s="111">
        <v>42</v>
      </c>
      <c r="B176" s="117" t="s">
        <v>71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1:12" ht="12.75" customHeight="1" hidden="1">
      <c r="A177" s="120">
        <v>422</v>
      </c>
      <c r="B177" s="114" t="s">
        <v>72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1:12" ht="26.25" hidden="1">
      <c r="A178" s="120">
        <v>424</v>
      </c>
      <c r="B178" s="114" t="s">
        <v>73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1:12" ht="26.25">
      <c r="A179" s="111">
        <v>4</v>
      </c>
      <c r="B179" s="117" t="s">
        <v>6</v>
      </c>
      <c r="C179" s="113">
        <f>G179</f>
        <v>400</v>
      </c>
      <c r="D179" s="121"/>
      <c r="E179" s="121"/>
      <c r="F179" s="121"/>
      <c r="G179" s="113">
        <f>G180</f>
        <v>400</v>
      </c>
      <c r="H179" s="121"/>
      <c r="I179" s="121"/>
      <c r="J179" s="121"/>
      <c r="K179" s="113">
        <v>400</v>
      </c>
      <c r="L179" s="113">
        <v>400</v>
      </c>
    </row>
    <row r="180" spans="1:12" ht="26.25">
      <c r="A180" s="111">
        <v>42</v>
      </c>
      <c r="B180" s="117" t="s">
        <v>71</v>
      </c>
      <c r="C180" s="113">
        <f>G180</f>
        <v>400</v>
      </c>
      <c r="D180" s="121"/>
      <c r="E180" s="121"/>
      <c r="F180" s="121"/>
      <c r="G180" s="113">
        <f>G181</f>
        <v>400</v>
      </c>
      <c r="H180" s="121"/>
      <c r="I180" s="121"/>
      <c r="J180" s="121"/>
      <c r="K180" s="113">
        <v>400</v>
      </c>
      <c r="L180" s="113">
        <v>400</v>
      </c>
    </row>
    <row r="181" spans="1:12" ht="12.75">
      <c r="A181" s="120">
        <v>422</v>
      </c>
      <c r="B181" s="114" t="s">
        <v>72</v>
      </c>
      <c r="C181" s="121">
        <f>G181</f>
        <v>400</v>
      </c>
      <c r="D181" s="121"/>
      <c r="E181" s="121"/>
      <c r="F181" s="121"/>
      <c r="G181" s="121">
        <v>400</v>
      </c>
      <c r="H181" s="121"/>
      <c r="I181" s="121"/>
      <c r="J181" s="121"/>
      <c r="K181" s="121"/>
      <c r="L181" s="121"/>
    </row>
    <row r="182" spans="1:12" ht="12.75">
      <c r="A182" s="120"/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1:12" s="83" customFormat="1" ht="26.25">
      <c r="A183" s="122">
        <v>550012</v>
      </c>
      <c r="B183" s="117" t="s">
        <v>95</v>
      </c>
      <c r="C183" s="113">
        <f>C184</f>
        <v>5500</v>
      </c>
      <c r="D183" s="113"/>
      <c r="E183" s="113"/>
      <c r="F183" s="113">
        <f>F184</f>
        <v>5500</v>
      </c>
      <c r="G183" s="113"/>
      <c r="H183" s="113"/>
      <c r="I183" s="118"/>
      <c r="J183" s="118"/>
      <c r="K183" s="113">
        <f>K184</f>
        <v>5500</v>
      </c>
      <c r="L183" s="113">
        <f>L184</f>
        <v>5500</v>
      </c>
    </row>
    <row r="184" spans="1:12" s="83" customFormat="1" ht="12.75">
      <c r="A184" s="111">
        <v>3</v>
      </c>
      <c r="B184" s="117" t="s">
        <v>58</v>
      </c>
      <c r="C184" s="113">
        <f>C189</f>
        <v>5500</v>
      </c>
      <c r="D184" s="113"/>
      <c r="E184" s="113"/>
      <c r="F184" s="113">
        <f>F189</f>
        <v>5500</v>
      </c>
      <c r="G184" s="113"/>
      <c r="H184" s="113"/>
      <c r="I184" s="113"/>
      <c r="J184" s="113"/>
      <c r="K184" s="113">
        <f>K189</f>
        <v>5500</v>
      </c>
      <c r="L184" s="113">
        <f>L189</f>
        <v>5500</v>
      </c>
    </row>
    <row r="185" spans="1:12" s="83" customFormat="1" ht="12.75" hidden="1">
      <c r="A185" s="111">
        <v>31</v>
      </c>
      <c r="B185" s="117" t="s">
        <v>59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1:12" ht="12.75" hidden="1">
      <c r="A186" s="120">
        <v>311</v>
      </c>
      <c r="B186" s="114" t="s">
        <v>60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1:12" ht="12.75" hidden="1">
      <c r="A187" s="120">
        <v>312</v>
      </c>
      <c r="B187" s="114" t="s">
        <v>61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1:12" ht="12.75" hidden="1">
      <c r="A188" s="120">
        <v>313</v>
      </c>
      <c r="B188" s="114" t="s">
        <v>62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1:12" s="83" customFormat="1" ht="12.75">
      <c r="A189" s="111">
        <v>32</v>
      </c>
      <c r="B189" s="117" t="s">
        <v>63</v>
      </c>
      <c r="C189" s="113">
        <f>C190+C192</f>
        <v>5500</v>
      </c>
      <c r="D189" s="113"/>
      <c r="E189" s="113"/>
      <c r="F189" s="113">
        <f>F190+F192</f>
        <v>5500</v>
      </c>
      <c r="G189" s="113"/>
      <c r="H189" s="113"/>
      <c r="I189" s="113"/>
      <c r="J189" s="113"/>
      <c r="K189" s="113">
        <v>5500</v>
      </c>
      <c r="L189" s="113">
        <v>5500</v>
      </c>
    </row>
    <row r="190" spans="1:12" ht="12.75">
      <c r="A190" s="120">
        <v>321</v>
      </c>
      <c r="B190" s="114" t="s">
        <v>64</v>
      </c>
      <c r="C190" s="121">
        <f>F190</f>
        <v>2000</v>
      </c>
      <c r="D190" s="121"/>
      <c r="E190" s="121"/>
      <c r="F190" s="121">
        <v>2000</v>
      </c>
      <c r="G190" s="121"/>
      <c r="H190" s="121"/>
      <c r="I190" s="121"/>
      <c r="J190" s="121"/>
      <c r="K190" s="121"/>
      <c r="L190" s="121"/>
    </row>
    <row r="191" spans="1:12" ht="12.75" hidden="1">
      <c r="A191" s="120">
        <v>322</v>
      </c>
      <c r="B191" s="114" t="s">
        <v>65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1:12" ht="12.75">
      <c r="A192" s="120">
        <v>323</v>
      </c>
      <c r="B192" s="114" t="s">
        <v>66</v>
      </c>
      <c r="C192" s="121">
        <f>F192</f>
        <v>3500</v>
      </c>
      <c r="D192" s="121"/>
      <c r="E192" s="121"/>
      <c r="F192" s="121">
        <v>3500</v>
      </c>
      <c r="G192" s="121"/>
      <c r="H192" s="121"/>
      <c r="I192" s="121"/>
      <c r="J192" s="121"/>
      <c r="K192" s="121"/>
      <c r="L192" s="121"/>
    </row>
    <row r="193" spans="1:12" ht="26.25" hidden="1">
      <c r="A193" s="124">
        <v>324</v>
      </c>
      <c r="B193" s="114" t="s">
        <v>94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1:12" ht="12.75" hidden="1">
      <c r="A194" s="120">
        <v>329</v>
      </c>
      <c r="B194" s="114" t="s">
        <v>67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1:12" s="83" customFormat="1" ht="12.75" hidden="1">
      <c r="A195" s="111">
        <v>34</v>
      </c>
      <c r="B195" s="117" t="s">
        <v>68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1:12" ht="12.75" hidden="1">
      <c r="A196" s="120">
        <v>343</v>
      </c>
      <c r="B196" s="114" t="s">
        <v>69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1:12" s="83" customFormat="1" ht="12.75" hidden="1">
      <c r="A197" s="111">
        <v>38</v>
      </c>
      <c r="B197" s="117" t="s">
        <v>88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1:12" ht="12.75" hidden="1">
      <c r="A198" s="120">
        <v>381</v>
      </c>
      <c r="B198" s="114" t="s">
        <v>89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1:12" s="83" customFormat="1" ht="26.25" hidden="1">
      <c r="A199" s="111">
        <v>4</v>
      </c>
      <c r="B199" s="117" t="s">
        <v>70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1:12" s="83" customFormat="1" ht="26.25" hidden="1">
      <c r="A200" s="111">
        <v>42</v>
      </c>
      <c r="B200" s="117" t="s">
        <v>71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1:12" ht="12.75" customHeight="1" hidden="1">
      <c r="A201" s="120">
        <v>422</v>
      </c>
      <c r="B201" s="114" t="s">
        <v>72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1:12" ht="26.25" hidden="1">
      <c r="A202" s="120">
        <v>424</v>
      </c>
      <c r="B202" s="114" t="s">
        <v>73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1:12" ht="12.75">
      <c r="A203" s="120"/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1:12" s="83" customFormat="1" ht="26.25">
      <c r="A204" s="122">
        <v>550013</v>
      </c>
      <c r="B204" s="117" t="s">
        <v>96</v>
      </c>
      <c r="C204" s="113">
        <f>C205</f>
        <v>122400</v>
      </c>
      <c r="D204" s="113"/>
      <c r="E204" s="113"/>
      <c r="F204" s="113">
        <f>F205</f>
        <v>122400</v>
      </c>
      <c r="G204" s="113"/>
      <c r="H204" s="113"/>
      <c r="I204" s="118"/>
      <c r="J204" s="118"/>
      <c r="K204" s="113">
        <f>K205</f>
        <v>122400</v>
      </c>
      <c r="L204" s="113">
        <f>L205</f>
        <v>122400</v>
      </c>
    </row>
    <row r="205" spans="1:12" s="83" customFormat="1" ht="12.75">
      <c r="A205" s="111">
        <v>3</v>
      </c>
      <c r="B205" s="117" t="s">
        <v>58</v>
      </c>
      <c r="C205" s="113">
        <f>C210</f>
        <v>122400</v>
      </c>
      <c r="D205" s="113"/>
      <c r="E205" s="113"/>
      <c r="F205" s="113">
        <f>F210</f>
        <v>122400</v>
      </c>
      <c r="G205" s="113"/>
      <c r="H205" s="113"/>
      <c r="I205" s="113"/>
      <c r="J205" s="113"/>
      <c r="K205" s="113">
        <f>K210</f>
        <v>122400</v>
      </c>
      <c r="L205" s="113">
        <f>L210</f>
        <v>122400</v>
      </c>
    </row>
    <row r="206" spans="1:12" s="83" customFormat="1" ht="12.75" hidden="1">
      <c r="A206" s="111">
        <v>31</v>
      </c>
      <c r="B206" s="117" t="s">
        <v>59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1:12" ht="12.75" hidden="1">
      <c r="A207" s="120">
        <v>311</v>
      </c>
      <c r="B207" s="114" t="s">
        <v>60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1:12" ht="12.75" hidden="1">
      <c r="A208" s="120">
        <v>312</v>
      </c>
      <c r="B208" s="114" t="s">
        <v>61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1:12" ht="12.75" hidden="1">
      <c r="A209" s="120">
        <v>313</v>
      </c>
      <c r="B209" s="114" t="s">
        <v>62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1:12" s="83" customFormat="1" ht="12.75">
      <c r="A210" s="111">
        <v>32</v>
      </c>
      <c r="B210" s="117" t="s">
        <v>63</v>
      </c>
      <c r="C210" s="113">
        <f>C212+C213+C224</f>
        <v>122400</v>
      </c>
      <c r="D210" s="113"/>
      <c r="E210" s="113"/>
      <c r="F210" s="113">
        <f>F212+F213+F224</f>
        <v>122400</v>
      </c>
      <c r="G210" s="113"/>
      <c r="H210" s="113"/>
      <c r="I210" s="113"/>
      <c r="J210" s="113"/>
      <c r="K210" s="113">
        <v>122400</v>
      </c>
      <c r="L210" s="113">
        <v>122400</v>
      </c>
    </row>
    <row r="211" spans="1:12" ht="12.75" hidden="1">
      <c r="A211" s="120">
        <v>321</v>
      </c>
      <c r="B211" s="114" t="s">
        <v>64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1:12" ht="12.75">
      <c r="A212" s="120">
        <v>322</v>
      </c>
      <c r="B212" s="114" t="s">
        <v>65</v>
      </c>
      <c r="C212" s="121">
        <f>F212</f>
        <v>77300</v>
      </c>
      <c r="D212" s="121"/>
      <c r="E212" s="121"/>
      <c r="F212" s="121">
        <v>77300</v>
      </c>
      <c r="G212" s="121"/>
      <c r="H212" s="121"/>
      <c r="I212" s="121"/>
      <c r="J212" s="121"/>
      <c r="K212" s="121"/>
      <c r="L212" s="121"/>
    </row>
    <row r="213" spans="1:12" ht="12.75">
      <c r="A213" s="120">
        <v>323</v>
      </c>
      <c r="B213" s="114" t="s">
        <v>66</v>
      </c>
      <c r="C213" s="121">
        <f>F213</f>
        <v>24000</v>
      </c>
      <c r="D213" s="121"/>
      <c r="E213" s="121"/>
      <c r="F213" s="121">
        <v>24000</v>
      </c>
      <c r="G213" s="121"/>
      <c r="H213" s="121"/>
      <c r="I213" s="121"/>
      <c r="J213" s="121"/>
      <c r="K213" s="121"/>
      <c r="L213" s="121"/>
    </row>
    <row r="214" spans="1:12" ht="26.25" hidden="1">
      <c r="A214" s="124">
        <v>324</v>
      </c>
      <c r="B214" s="114" t="s">
        <v>94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1:12" ht="12.75" hidden="1">
      <c r="A215" s="120">
        <v>329</v>
      </c>
      <c r="B215" s="114" t="s">
        <v>67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1:12" s="83" customFormat="1" ht="12.75" hidden="1">
      <c r="A216" s="111">
        <v>34</v>
      </c>
      <c r="B216" s="117" t="s">
        <v>68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1:12" ht="12.75" hidden="1">
      <c r="A217" s="120">
        <v>343</v>
      </c>
      <c r="B217" s="114" t="s">
        <v>69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1:12" s="83" customFormat="1" ht="12.75" hidden="1">
      <c r="A218" s="111">
        <v>38</v>
      </c>
      <c r="B218" s="117" t="s">
        <v>88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1:12" ht="12.75" hidden="1">
      <c r="A219" s="120">
        <v>381</v>
      </c>
      <c r="B219" s="114" t="s">
        <v>89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1:12" s="83" customFormat="1" ht="26.25" hidden="1">
      <c r="A220" s="111">
        <v>4</v>
      </c>
      <c r="B220" s="117" t="s">
        <v>70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1:12" s="83" customFormat="1" ht="26.25" hidden="1">
      <c r="A221" s="111">
        <v>42</v>
      </c>
      <c r="B221" s="117" t="s">
        <v>71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1:12" ht="12.75" customHeight="1" hidden="1">
      <c r="A222" s="120">
        <v>422</v>
      </c>
      <c r="B222" s="114" t="s">
        <v>72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1:12" ht="26.25" hidden="1">
      <c r="A223" s="120">
        <v>424</v>
      </c>
      <c r="B223" s="114" t="s">
        <v>73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1:12" ht="12.75">
      <c r="A224" s="120">
        <v>329</v>
      </c>
      <c r="B224" s="114" t="s">
        <v>67</v>
      </c>
      <c r="C224" s="121">
        <f>F224</f>
        <v>21100</v>
      </c>
      <c r="D224" s="115"/>
      <c r="E224" s="115"/>
      <c r="F224" s="121">
        <v>21100</v>
      </c>
      <c r="G224" s="115"/>
      <c r="H224" s="115"/>
      <c r="I224" s="115"/>
      <c r="J224" s="115"/>
      <c r="K224" s="115"/>
      <c r="L224" s="115"/>
    </row>
    <row r="225" spans="1:12" ht="12.75">
      <c r="A225" s="120"/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1:12" s="83" customFormat="1" ht="26.25">
      <c r="A226" s="122">
        <v>550018</v>
      </c>
      <c r="B226" s="125" t="s">
        <v>97</v>
      </c>
      <c r="C226" s="113">
        <f>C227+C248</f>
        <v>76800</v>
      </c>
      <c r="D226" s="113"/>
      <c r="E226" s="113"/>
      <c r="F226" s="113"/>
      <c r="G226" s="113">
        <f>G227+G248</f>
        <v>76800</v>
      </c>
      <c r="H226" s="113"/>
      <c r="I226" s="118"/>
      <c r="J226" s="118"/>
      <c r="K226" s="113">
        <f>K227+K248</f>
        <v>76800</v>
      </c>
      <c r="L226" s="113">
        <f>L227+L248</f>
        <v>76800</v>
      </c>
    </row>
    <row r="227" spans="1:12" s="83" customFormat="1" ht="12.75">
      <c r="A227" s="111">
        <v>3</v>
      </c>
      <c r="B227" s="117" t="s">
        <v>58</v>
      </c>
      <c r="C227" s="113">
        <f>C232</f>
        <v>55800</v>
      </c>
      <c r="D227" s="113"/>
      <c r="E227" s="113"/>
      <c r="F227" s="113"/>
      <c r="G227" s="113">
        <f>G232</f>
        <v>55800</v>
      </c>
      <c r="H227" s="113"/>
      <c r="I227" s="113"/>
      <c r="J227" s="113"/>
      <c r="K227" s="113">
        <f>K232</f>
        <v>55800</v>
      </c>
      <c r="L227" s="113">
        <f>L232</f>
        <v>55800</v>
      </c>
    </row>
    <row r="228" spans="1:12" s="83" customFormat="1" ht="12.75" hidden="1">
      <c r="A228" s="111">
        <v>31</v>
      </c>
      <c r="B228" s="117" t="s">
        <v>59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1:12" ht="12.75" hidden="1">
      <c r="A229" s="120">
        <v>311</v>
      </c>
      <c r="B229" s="114" t="s">
        <v>60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1:12" ht="12.75" hidden="1">
      <c r="A230" s="120">
        <v>312</v>
      </c>
      <c r="B230" s="114" t="s">
        <v>61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1:12" ht="12.75" hidden="1">
      <c r="A231" s="120">
        <v>313</v>
      </c>
      <c r="B231" s="114" t="s">
        <v>62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1:12" s="83" customFormat="1" ht="12.75">
      <c r="A232" s="111">
        <v>32</v>
      </c>
      <c r="B232" s="117" t="s">
        <v>63</v>
      </c>
      <c r="C232" s="113">
        <f>C233+C245+C246+C247</f>
        <v>55800</v>
      </c>
      <c r="D232" s="113"/>
      <c r="E232" s="113"/>
      <c r="F232" s="113"/>
      <c r="G232" s="113">
        <f>G233+G245+G246+G247</f>
        <v>55800</v>
      </c>
      <c r="H232" s="113"/>
      <c r="I232" s="113"/>
      <c r="J232" s="113"/>
      <c r="K232" s="113">
        <v>55800</v>
      </c>
      <c r="L232" s="113">
        <v>55800</v>
      </c>
    </row>
    <row r="233" spans="1:12" ht="12.75">
      <c r="A233" s="120">
        <v>321</v>
      </c>
      <c r="B233" s="114" t="s">
        <v>64</v>
      </c>
      <c r="C233" s="121">
        <f>G233</f>
        <v>49800</v>
      </c>
      <c r="D233" s="121"/>
      <c r="E233" s="121"/>
      <c r="F233" s="121"/>
      <c r="G233" s="121">
        <v>49800</v>
      </c>
      <c r="H233" s="121"/>
      <c r="I233" s="121"/>
      <c r="J233" s="121"/>
      <c r="K233" s="121"/>
      <c r="L233" s="121"/>
    </row>
    <row r="234" spans="1:12" ht="12.75" hidden="1">
      <c r="A234" s="120">
        <v>322</v>
      </c>
      <c r="B234" s="114" t="s">
        <v>65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1:12" ht="12.75" hidden="1">
      <c r="A235" s="120">
        <v>323</v>
      </c>
      <c r="B235" s="114" t="s">
        <v>66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1:12" ht="12.75" hidden="1">
      <c r="A236" s="120">
        <v>329</v>
      </c>
      <c r="B236" s="114" t="s">
        <v>67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1:12" s="83" customFormat="1" ht="12.75" hidden="1">
      <c r="A237" s="111">
        <v>34</v>
      </c>
      <c r="B237" s="117" t="s">
        <v>68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1:12" ht="12.75" hidden="1">
      <c r="A238" s="120">
        <v>343</v>
      </c>
      <c r="B238" s="114" t="s">
        <v>69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1:12" s="83" customFormat="1" ht="26.25" hidden="1">
      <c r="A239" s="111">
        <v>4</v>
      </c>
      <c r="B239" s="117" t="s">
        <v>70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1:12" s="83" customFormat="1" ht="26.25" hidden="1">
      <c r="A240" s="111">
        <v>41</v>
      </c>
      <c r="B240" s="117" t="s">
        <v>98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1:12" ht="12.75" hidden="1">
      <c r="A241" s="120">
        <v>411</v>
      </c>
      <c r="B241" s="114" t="s">
        <v>99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1:12" s="83" customFormat="1" ht="26.25" hidden="1">
      <c r="A242" s="111">
        <v>42</v>
      </c>
      <c r="B242" s="117" t="s">
        <v>71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1:12" ht="12.75" hidden="1">
      <c r="A243" s="120">
        <v>422</v>
      </c>
      <c r="B243" s="114" t="s">
        <v>72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1:12" ht="26.25" hidden="1">
      <c r="A244" s="120">
        <v>424</v>
      </c>
      <c r="B244" s="114" t="s">
        <v>73</v>
      </c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1:12" ht="12.75">
      <c r="A245" s="120">
        <v>322</v>
      </c>
      <c r="B245" s="114" t="s">
        <v>65</v>
      </c>
      <c r="C245" s="121">
        <f aca="true" t="shared" si="1" ref="C245:C250">G245</f>
        <v>2000</v>
      </c>
      <c r="D245" s="121"/>
      <c r="E245" s="121"/>
      <c r="F245" s="121"/>
      <c r="G245" s="121">
        <v>2000</v>
      </c>
      <c r="H245" s="121"/>
      <c r="I245" s="121"/>
      <c r="J245" s="121"/>
      <c r="K245" s="121"/>
      <c r="L245" s="121"/>
    </row>
    <row r="246" spans="1:12" ht="12.75">
      <c r="A246" s="120">
        <v>323</v>
      </c>
      <c r="B246" s="114" t="s">
        <v>66</v>
      </c>
      <c r="C246" s="121">
        <f t="shared" si="1"/>
        <v>2000</v>
      </c>
      <c r="D246" s="121"/>
      <c r="E246" s="121"/>
      <c r="F246" s="121"/>
      <c r="G246" s="121">
        <v>2000</v>
      </c>
      <c r="H246" s="121"/>
      <c r="I246" s="121"/>
      <c r="J246" s="121"/>
      <c r="K246" s="121"/>
      <c r="L246" s="121"/>
    </row>
    <row r="247" spans="1:12" ht="12.75">
      <c r="A247" s="120">
        <v>329</v>
      </c>
      <c r="B247" s="114" t="s">
        <v>67</v>
      </c>
      <c r="C247" s="121">
        <f t="shared" si="1"/>
        <v>2000</v>
      </c>
      <c r="D247" s="121"/>
      <c r="E247" s="121"/>
      <c r="F247" s="121"/>
      <c r="G247" s="121">
        <v>2000</v>
      </c>
      <c r="H247" s="121"/>
      <c r="I247" s="121"/>
      <c r="J247" s="121"/>
      <c r="K247" s="121"/>
      <c r="L247" s="121"/>
    </row>
    <row r="248" spans="1:12" ht="26.25">
      <c r="A248" s="111">
        <v>4</v>
      </c>
      <c r="B248" s="117" t="s">
        <v>6</v>
      </c>
      <c r="C248" s="113">
        <f t="shared" si="1"/>
        <v>21000</v>
      </c>
      <c r="D248" s="121"/>
      <c r="E248" s="121"/>
      <c r="F248" s="121"/>
      <c r="G248" s="113">
        <f>G249</f>
        <v>21000</v>
      </c>
      <c r="H248" s="121"/>
      <c r="I248" s="121"/>
      <c r="J248" s="121"/>
      <c r="K248" s="113">
        <f>K249</f>
        <v>21000</v>
      </c>
      <c r="L248" s="113">
        <f>L249</f>
        <v>21000</v>
      </c>
    </row>
    <row r="249" spans="1:12" ht="26.25">
      <c r="A249" s="111">
        <v>42</v>
      </c>
      <c r="B249" s="117" t="s">
        <v>71</v>
      </c>
      <c r="C249" s="113">
        <f t="shared" si="1"/>
        <v>21000</v>
      </c>
      <c r="D249" s="121"/>
      <c r="E249" s="121"/>
      <c r="F249" s="121"/>
      <c r="G249" s="113">
        <f>G250</f>
        <v>21000</v>
      </c>
      <c r="H249" s="121"/>
      <c r="I249" s="121"/>
      <c r="J249" s="121"/>
      <c r="K249" s="113">
        <v>21000</v>
      </c>
      <c r="L249" s="113">
        <v>21000</v>
      </c>
    </row>
    <row r="250" spans="1:12" ht="12.75">
      <c r="A250" s="120">
        <v>422</v>
      </c>
      <c r="B250" s="114" t="s">
        <v>72</v>
      </c>
      <c r="C250" s="121">
        <f t="shared" si="1"/>
        <v>21000</v>
      </c>
      <c r="D250" s="121"/>
      <c r="E250" s="121"/>
      <c r="F250" s="121"/>
      <c r="G250" s="121">
        <v>21000</v>
      </c>
      <c r="H250" s="121"/>
      <c r="I250" s="121"/>
      <c r="J250" s="121"/>
      <c r="K250" s="121"/>
      <c r="L250" s="121"/>
    </row>
    <row r="251" spans="1:12" ht="12.75">
      <c r="A251" s="120"/>
      <c r="B251" s="114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1:12" ht="12.75">
      <c r="A252" s="111">
        <v>550023</v>
      </c>
      <c r="B252" s="125" t="s">
        <v>100</v>
      </c>
      <c r="C252" s="113">
        <f>C253</f>
        <v>3500</v>
      </c>
      <c r="D252" s="121"/>
      <c r="E252" s="121"/>
      <c r="F252" s="121"/>
      <c r="G252" s="113">
        <f>G253</f>
        <v>3500</v>
      </c>
      <c r="H252" s="121"/>
      <c r="I252" s="121"/>
      <c r="J252" s="121"/>
      <c r="K252" s="113">
        <f>K253</f>
        <v>3500</v>
      </c>
      <c r="L252" s="113">
        <v>3500</v>
      </c>
    </row>
    <row r="253" spans="1:12" ht="12.75">
      <c r="A253" s="111">
        <v>3</v>
      </c>
      <c r="B253" s="117" t="s">
        <v>58</v>
      </c>
      <c r="C253" s="113">
        <f>G253</f>
        <v>3500</v>
      </c>
      <c r="D253" s="121"/>
      <c r="E253" s="121"/>
      <c r="F253" s="121"/>
      <c r="G253" s="113">
        <f>G254</f>
        <v>3500</v>
      </c>
      <c r="H253" s="121"/>
      <c r="I253" s="121"/>
      <c r="J253" s="121"/>
      <c r="K253" s="113">
        <f>K254</f>
        <v>3500</v>
      </c>
      <c r="L253" s="113">
        <v>3500</v>
      </c>
    </row>
    <row r="254" spans="1:12" ht="12.75">
      <c r="A254" s="111">
        <v>32</v>
      </c>
      <c r="B254" s="117" t="s">
        <v>63</v>
      </c>
      <c r="C254" s="113">
        <f>G254</f>
        <v>3500</v>
      </c>
      <c r="D254" s="121"/>
      <c r="E254" s="121"/>
      <c r="F254" s="121"/>
      <c r="G254" s="113">
        <f>G255</f>
        <v>3500</v>
      </c>
      <c r="H254" s="121"/>
      <c r="I254" s="121"/>
      <c r="J254" s="121"/>
      <c r="K254" s="113">
        <v>3500</v>
      </c>
      <c r="L254" s="113">
        <v>3500</v>
      </c>
    </row>
    <row r="255" spans="1:12" ht="12.75">
      <c r="A255" s="120">
        <v>321</v>
      </c>
      <c r="B255" s="114" t="s">
        <v>64</v>
      </c>
      <c r="C255" s="121">
        <f>G255</f>
        <v>3500</v>
      </c>
      <c r="D255" s="121"/>
      <c r="E255" s="121"/>
      <c r="F255" s="121"/>
      <c r="G255" s="121">
        <v>3500</v>
      </c>
      <c r="H255" s="121"/>
      <c r="I255" s="121"/>
      <c r="J255" s="121"/>
      <c r="K255" s="121"/>
      <c r="L255" s="121"/>
    </row>
    <row r="256" spans="1:12" ht="12.75">
      <c r="A256" s="120"/>
      <c r="B256" s="114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1:12" s="83" customFormat="1" ht="26.25">
      <c r="A257" s="111">
        <v>550035</v>
      </c>
      <c r="B257" s="117" t="s">
        <v>101</v>
      </c>
      <c r="C257" s="113">
        <f>C258</f>
        <v>6500</v>
      </c>
      <c r="D257" s="113"/>
      <c r="E257" s="113">
        <f>E258</f>
        <v>500</v>
      </c>
      <c r="F257" s="113"/>
      <c r="G257" s="113">
        <f>G258</f>
        <v>6000</v>
      </c>
      <c r="H257" s="113"/>
      <c r="I257" s="113"/>
      <c r="J257" s="113"/>
      <c r="K257" s="113">
        <f>K258</f>
        <v>8000</v>
      </c>
      <c r="L257" s="113">
        <f>L258</f>
        <v>8000</v>
      </c>
    </row>
    <row r="258" spans="1:12" s="83" customFormat="1" ht="26.25">
      <c r="A258" s="111">
        <v>4</v>
      </c>
      <c r="B258" s="117" t="s">
        <v>6</v>
      </c>
      <c r="C258" s="113">
        <f>C259</f>
        <v>6500</v>
      </c>
      <c r="D258" s="113"/>
      <c r="E258" s="113">
        <f>E259</f>
        <v>500</v>
      </c>
      <c r="F258" s="113"/>
      <c r="G258" s="113">
        <f>G259</f>
        <v>6000</v>
      </c>
      <c r="H258" s="113"/>
      <c r="I258" s="113"/>
      <c r="J258" s="113"/>
      <c r="K258" s="113">
        <f>K259</f>
        <v>8000</v>
      </c>
      <c r="L258" s="113">
        <f>L259</f>
        <v>8000</v>
      </c>
    </row>
    <row r="259" spans="1:12" s="83" customFormat="1" ht="26.25">
      <c r="A259" s="111">
        <v>42</v>
      </c>
      <c r="B259" s="117" t="s">
        <v>71</v>
      </c>
      <c r="C259" s="113">
        <f>E259+G259</f>
        <v>6500</v>
      </c>
      <c r="D259" s="113"/>
      <c r="E259" s="113">
        <f>E260</f>
        <v>500</v>
      </c>
      <c r="F259" s="113"/>
      <c r="G259" s="113">
        <f>G260</f>
        <v>6000</v>
      </c>
      <c r="H259" s="113"/>
      <c r="I259" s="113"/>
      <c r="J259" s="113"/>
      <c r="K259" s="113">
        <v>8000</v>
      </c>
      <c r="L259" s="113">
        <v>8000</v>
      </c>
    </row>
    <row r="260" spans="1:12" ht="26.25">
      <c r="A260" s="120">
        <v>424</v>
      </c>
      <c r="B260" s="114" t="s">
        <v>73</v>
      </c>
      <c r="C260" s="121">
        <f>E260+G260</f>
        <v>6500</v>
      </c>
      <c r="D260" s="121"/>
      <c r="E260" s="121">
        <v>500</v>
      </c>
      <c r="F260" s="121"/>
      <c r="G260" s="121">
        <v>6000</v>
      </c>
      <c r="H260" s="121"/>
      <c r="I260" s="121"/>
      <c r="J260" s="121"/>
      <c r="K260" s="121"/>
      <c r="L260" s="121"/>
    </row>
    <row r="261" spans="1:12" ht="12.75">
      <c r="A261" s="120"/>
      <c r="B261" s="114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1:12" ht="26.25">
      <c r="A262" s="116" t="s">
        <v>102</v>
      </c>
      <c r="B262" s="117" t="s">
        <v>103</v>
      </c>
      <c r="C262" s="113">
        <f>C263</f>
        <v>7852000</v>
      </c>
      <c r="D262" s="113"/>
      <c r="E262" s="113"/>
      <c r="F262" s="113"/>
      <c r="G262" s="113">
        <f>G263</f>
        <v>7852000</v>
      </c>
      <c r="H262" s="113"/>
      <c r="I262" s="121"/>
      <c r="J262" s="121"/>
      <c r="K262" s="113">
        <f>K263</f>
        <v>7852000</v>
      </c>
      <c r="L262" s="113">
        <f>L263</f>
        <v>7852000</v>
      </c>
    </row>
    <row r="263" spans="1:12" s="83" customFormat="1" ht="26.25">
      <c r="A263" s="122" t="s">
        <v>104</v>
      </c>
      <c r="B263" s="125" t="s">
        <v>105</v>
      </c>
      <c r="C263" s="113">
        <f>C264</f>
        <v>7852000</v>
      </c>
      <c r="D263" s="113"/>
      <c r="E263" s="113"/>
      <c r="F263" s="113"/>
      <c r="G263" s="113">
        <f>G264</f>
        <v>7852000</v>
      </c>
      <c r="H263" s="113"/>
      <c r="I263" s="118"/>
      <c r="J263" s="118"/>
      <c r="K263" s="113">
        <f>K264</f>
        <v>7852000</v>
      </c>
      <c r="L263" s="113">
        <f>L264</f>
        <v>7852000</v>
      </c>
    </row>
    <row r="264" spans="1:12" s="83" customFormat="1" ht="12.75">
      <c r="A264" s="111">
        <v>3</v>
      </c>
      <c r="B264" s="117" t="s">
        <v>58</v>
      </c>
      <c r="C264" s="113">
        <f>C265+C269</f>
        <v>7852000</v>
      </c>
      <c r="D264" s="113"/>
      <c r="E264" s="113"/>
      <c r="F264" s="113"/>
      <c r="G264" s="113">
        <f>G265+G269</f>
        <v>7852000</v>
      </c>
      <c r="H264" s="113"/>
      <c r="I264" s="113"/>
      <c r="J264" s="113"/>
      <c r="K264" s="113">
        <f>K265+K269</f>
        <v>7852000</v>
      </c>
      <c r="L264" s="113">
        <f>L265+L269</f>
        <v>7852000</v>
      </c>
    </row>
    <row r="265" spans="1:12" s="83" customFormat="1" ht="12.75">
      <c r="A265" s="111">
        <v>31</v>
      </c>
      <c r="B265" s="117" t="s">
        <v>59</v>
      </c>
      <c r="C265" s="113">
        <f>C266+C267+C268</f>
        <v>7684000</v>
      </c>
      <c r="D265" s="113"/>
      <c r="E265" s="113"/>
      <c r="F265" s="113"/>
      <c r="G265" s="113">
        <f>G266+G267+G268</f>
        <v>7684000</v>
      </c>
      <c r="H265" s="113"/>
      <c r="I265" s="113"/>
      <c r="J265" s="113"/>
      <c r="K265" s="113">
        <v>7684000</v>
      </c>
      <c r="L265" s="113">
        <v>7684000</v>
      </c>
    </row>
    <row r="266" spans="1:12" ht="12.75">
      <c r="A266" s="120">
        <v>311</v>
      </c>
      <c r="B266" s="114" t="s">
        <v>60</v>
      </c>
      <c r="C266" s="121">
        <v>6400300</v>
      </c>
      <c r="D266" s="121"/>
      <c r="E266" s="121"/>
      <c r="F266" s="121"/>
      <c r="G266" s="121">
        <v>6400300</v>
      </c>
      <c r="H266" s="121"/>
      <c r="I266" s="121"/>
      <c r="J266" s="121"/>
      <c r="K266" s="121"/>
      <c r="L266" s="121"/>
    </row>
    <row r="267" spans="1:12" ht="12.75">
      <c r="A267" s="120">
        <v>312</v>
      </c>
      <c r="B267" s="114" t="s">
        <v>61</v>
      </c>
      <c r="C267" s="121">
        <v>180700</v>
      </c>
      <c r="D267" s="121"/>
      <c r="E267" s="121"/>
      <c r="F267" s="121"/>
      <c r="G267" s="121">
        <v>180700</v>
      </c>
      <c r="H267" s="121"/>
      <c r="I267" s="121"/>
      <c r="J267" s="121"/>
      <c r="K267" s="121"/>
      <c r="L267" s="121"/>
    </row>
    <row r="268" spans="1:12" ht="12.75">
      <c r="A268" s="120">
        <v>313</v>
      </c>
      <c r="B268" s="114" t="s">
        <v>62</v>
      </c>
      <c r="C268" s="121">
        <v>1103000</v>
      </c>
      <c r="D268" s="121"/>
      <c r="E268" s="121"/>
      <c r="F268" s="121"/>
      <c r="G268" s="121">
        <v>1103000</v>
      </c>
      <c r="H268" s="121"/>
      <c r="I268" s="121"/>
      <c r="J268" s="121"/>
      <c r="K268" s="121"/>
      <c r="L268" s="121"/>
    </row>
    <row r="269" spans="1:12" s="83" customFormat="1" ht="12.75">
      <c r="A269" s="111">
        <v>32</v>
      </c>
      <c r="B269" s="117" t="s">
        <v>63</v>
      </c>
      <c r="C269" s="113">
        <f>C270+C273</f>
        <v>168000</v>
      </c>
      <c r="D269" s="113"/>
      <c r="E269" s="113"/>
      <c r="F269" s="113"/>
      <c r="G269" s="113">
        <f>G270+G273</f>
        <v>168000</v>
      </c>
      <c r="H269" s="113"/>
      <c r="I269" s="113"/>
      <c r="J269" s="113"/>
      <c r="K269" s="113">
        <v>168000</v>
      </c>
      <c r="L269" s="113">
        <v>168000</v>
      </c>
    </row>
    <row r="270" spans="1:12" ht="12.75">
      <c r="A270" s="120">
        <v>321</v>
      </c>
      <c r="B270" s="114" t="s">
        <v>64</v>
      </c>
      <c r="C270" s="121">
        <v>147000</v>
      </c>
      <c r="D270" s="121"/>
      <c r="E270" s="121"/>
      <c r="F270" s="121"/>
      <c r="G270" s="121">
        <v>147000</v>
      </c>
      <c r="H270" s="121"/>
      <c r="I270" s="121"/>
      <c r="J270" s="121"/>
      <c r="K270" s="121"/>
      <c r="L270" s="121"/>
    </row>
    <row r="271" spans="1:12" ht="12.75" hidden="1">
      <c r="A271" s="120">
        <v>322</v>
      </c>
      <c r="B271" s="114" t="s">
        <v>65</v>
      </c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1:12" ht="12.75" hidden="1">
      <c r="A272" s="120">
        <v>323</v>
      </c>
      <c r="B272" s="114" t="s">
        <v>66</v>
      </c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1:12" ht="12.75">
      <c r="A273" s="120">
        <v>329</v>
      </c>
      <c r="B273" s="114" t="s">
        <v>67</v>
      </c>
      <c r="C273" s="121">
        <v>21000</v>
      </c>
      <c r="D273" s="121"/>
      <c r="E273" s="121"/>
      <c r="F273" s="121"/>
      <c r="G273" s="121">
        <v>21000</v>
      </c>
      <c r="H273" s="121"/>
      <c r="I273" s="121"/>
      <c r="J273" s="121"/>
      <c r="K273" s="121"/>
      <c r="L273" s="121"/>
    </row>
    <row r="274" spans="1:12" ht="12.75" hidden="1">
      <c r="A274" s="29">
        <v>329</v>
      </c>
      <c r="B274" s="110" t="s">
        <v>67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ht="12.75">
      <c r="A275" s="109"/>
      <c r="B275" s="110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09"/>
      <c r="B276" s="110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09"/>
      <c r="B277" s="110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09"/>
      <c r="B278" s="110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09"/>
      <c r="B279" s="110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3" ht="12.75">
      <c r="A280" s="109"/>
      <c r="B280" s="110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2" ht="12.75">
      <c r="A281" s="109"/>
      <c r="B281" s="110"/>
      <c r="C281" s="19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09"/>
      <c r="B282" s="110" t="s">
        <v>106</v>
      </c>
      <c r="C282" s="19"/>
      <c r="D282" s="1"/>
      <c r="E282" s="1"/>
      <c r="F282" s="1"/>
      <c r="G282" s="1"/>
      <c r="H282" s="1"/>
      <c r="I282" s="1"/>
      <c r="J282" s="1"/>
      <c r="K282" s="19"/>
      <c r="L282" s="1"/>
    </row>
    <row r="283" spans="1:12" ht="12.75">
      <c r="A283" s="109"/>
      <c r="B283" s="110"/>
      <c r="C283" s="19"/>
      <c r="D283" s="1"/>
      <c r="E283" s="1"/>
      <c r="F283" s="1"/>
      <c r="G283" s="1"/>
      <c r="H283" s="1"/>
      <c r="I283" s="1"/>
      <c r="J283" s="1"/>
      <c r="K283" s="19"/>
      <c r="L283" s="1"/>
    </row>
    <row r="284" spans="1:12" ht="12.75">
      <c r="A284" s="109"/>
      <c r="B284" s="110"/>
      <c r="C284" s="19"/>
      <c r="D284" s="1"/>
      <c r="E284" s="1"/>
      <c r="F284" s="1"/>
      <c r="G284" s="1"/>
      <c r="H284" s="1"/>
      <c r="I284" s="1"/>
      <c r="J284" s="1"/>
      <c r="K284" s="19"/>
      <c r="L284" s="1"/>
    </row>
    <row r="285" spans="1:12" ht="12.75">
      <c r="A285" s="109"/>
      <c r="B285" s="110"/>
      <c r="C285" s="19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09"/>
      <c r="B286" s="110"/>
      <c r="C286" s="19"/>
      <c r="D286" s="1"/>
      <c r="E286" s="1"/>
      <c r="F286" s="1"/>
      <c r="G286" s="1"/>
      <c r="H286" s="1"/>
      <c r="I286" s="1"/>
      <c r="J286" s="1"/>
      <c r="K286" s="19"/>
      <c r="L286" s="1"/>
    </row>
    <row r="287" spans="1:12" ht="12.75">
      <c r="A287" s="109"/>
      <c r="B287" s="110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09"/>
      <c r="B288" s="110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09"/>
      <c r="B289" s="110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09"/>
      <c r="B290" s="110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09"/>
      <c r="B291" s="110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09"/>
      <c r="B292" s="110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09"/>
      <c r="B293" s="110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09"/>
      <c r="B294" s="110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09"/>
      <c r="B295" s="110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09"/>
      <c r="B296" s="110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09"/>
      <c r="B297" s="110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09"/>
      <c r="B298" s="110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09"/>
      <c r="B299" s="110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09"/>
      <c r="B300" s="110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09"/>
      <c r="B301" s="110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09"/>
      <c r="B302" s="110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09"/>
      <c r="B303" s="110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09"/>
      <c r="B304" s="110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09"/>
      <c r="B305" s="110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09"/>
      <c r="B306" s="110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09"/>
      <c r="B307" s="110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09"/>
      <c r="B308" s="110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09"/>
      <c r="B309" s="110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09"/>
      <c r="B310" s="110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09"/>
      <c r="B311" s="110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09"/>
      <c r="B312" s="110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09"/>
      <c r="B313" s="110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09"/>
      <c r="B314" s="110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09"/>
      <c r="B315" s="110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09"/>
      <c r="B316" s="110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09"/>
      <c r="B317" s="110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09"/>
      <c r="B318" s="110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09"/>
      <c r="B319" s="110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09"/>
      <c r="B320" s="110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09"/>
      <c r="B321" s="110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09"/>
      <c r="B322" s="110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09"/>
      <c r="B323" s="110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09"/>
      <c r="B324" s="110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09"/>
      <c r="B325" s="110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09"/>
      <c r="B326" s="110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09"/>
      <c r="B327" s="110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09"/>
      <c r="B328" s="110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09"/>
      <c r="B329" s="110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09"/>
      <c r="B330" s="110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09"/>
      <c r="B331" s="110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09"/>
      <c r="B332" s="110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09"/>
      <c r="B333" s="110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09"/>
      <c r="B334" s="110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09"/>
      <c r="B335" s="110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09"/>
      <c r="B336" s="110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09"/>
      <c r="B337" s="110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09"/>
      <c r="B338" s="110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09"/>
      <c r="B339" s="110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09"/>
      <c r="B340" s="110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09"/>
      <c r="B341" s="110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09"/>
      <c r="B342" s="110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09"/>
      <c r="B343" s="110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09"/>
      <c r="B344" s="110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09"/>
      <c r="B345" s="110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09"/>
      <c r="B346" s="110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09"/>
      <c r="B347" s="110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09"/>
      <c r="B348" s="110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09"/>
      <c r="B349" s="110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09"/>
      <c r="B350" s="110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09"/>
      <c r="B351" s="110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09"/>
      <c r="B352" s="110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09"/>
      <c r="B353" s="110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09"/>
      <c r="B354" s="110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09"/>
      <c r="B355" s="110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09"/>
      <c r="B356" s="110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09"/>
      <c r="B357" s="110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09"/>
      <c r="B358" s="110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09"/>
      <c r="B359" s="110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09"/>
      <c r="B360" s="110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09"/>
      <c r="B361" s="110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09"/>
      <c r="B362" s="110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09"/>
      <c r="B363" s="110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09"/>
      <c r="B364" s="110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09"/>
      <c r="B365" s="110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09"/>
      <c r="B366" s="110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09"/>
      <c r="B367" s="110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09"/>
      <c r="B368" s="110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09"/>
      <c r="B369" s="110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09"/>
      <c r="B370" s="110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09"/>
      <c r="B371" s="110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09"/>
      <c r="B372" s="110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09"/>
      <c r="B373" s="110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09"/>
      <c r="B374" s="110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09"/>
      <c r="B375" s="110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09"/>
      <c r="B376" s="110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09"/>
      <c r="B377" s="110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09"/>
      <c r="B378" s="110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09"/>
      <c r="B379" s="110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09"/>
      <c r="B380" s="110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09"/>
      <c r="B381" s="110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09"/>
      <c r="B382" s="110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09"/>
      <c r="B383" s="110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09"/>
      <c r="B384" s="110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09"/>
      <c r="B385" s="110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09"/>
      <c r="B386" s="110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09"/>
      <c r="B387" s="110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09"/>
      <c r="B388" s="110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09"/>
      <c r="B389" s="110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09"/>
      <c r="B390" s="110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09"/>
      <c r="B391" s="110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09"/>
      <c r="B392" s="110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09"/>
      <c r="B393" s="110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09"/>
      <c r="B394" s="110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09"/>
      <c r="B395" s="110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09"/>
      <c r="B396" s="110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09"/>
      <c r="B397" s="110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09"/>
      <c r="B398" s="110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09"/>
      <c r="B399" s="110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09"/>
      <c r="B400" s="110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09"/>
      <c r="B401" s="110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09"/>
      <c r="B402" s="110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09"/>
      <c r="B403" s="110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09"/>
      <c r="B404" s="110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09"/>
      <c r="B405" s="110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09"/>
      <c r="B406" s="110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09"/>
      <c r="B407" s="110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09"/>
      <c r="B408" s="110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09"/>
      <c r="B409" s="110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09"/>
      <c r="B410" s="110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09"/>
      <c r="B411" s="110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09"/>
      <c r="B412" s="110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09"/>
      <c r="B413" s="110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09"/>
      <c r="B414" s="110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09"/>
      <c r="B415" s="110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09"/>
      <c r="B416" s="110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09"/>
      <c r="B417" s="110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09"/>
      <c r="B418" s="110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09"/>
      <c r="B419" s="110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09"/>
      <c r="B420" s="110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09"/>
      <c r="B421" s="110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09"/>
      <c r="B422" s="110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09"/>
      <c r="B423" s="110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09"/>
      <c r="B424" s="110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09"/>
      <c r="B425" s="110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09"/>
      <c r="B426" s="110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09"/>
      <c r="B427" s="110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09"/>
      <c r="B428" s="110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09"/>
      <c r="B429" s="110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09"/>
      <c r="B430" s="110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09"/>
      <c r="B431" s="110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09"/>
      <c r="B432" s="110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09"/>
      <c r="B433" s="110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09"/>
      <c r="B434" s="110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09"/>
      <c r="B435" s="110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09"/>
      <c r="B436" s="110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09"/>
      <c r="B437" s="110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09"/>
      <c r="B438" s="110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09"/>
      <c r="B439" s="110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09"/>
      <c r="B440" s="110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09"/>
      <c r="B441" s="110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09"/>
      <c r="B442" s="110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09"/>
      <c r="B443" s="110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09"/>
      <c r="B444" s="110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09"/>
      <c r="B445" s="110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09"/>
      <c r="B446" s="110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09"/>
      <c r="B447" s="110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09"/>
      <c r="B448" s="110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09"/>
      <c r="B449" s="110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09"/>
      <c r="B450" s="110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09"/>
      <c r="B451" s="110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09"/>
      <c r="B452" s="110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09"/>
      <c r="B453" s="110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09"/>
      <c r="B454" s="110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09"/>
      <c r="B455" s="110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09"/>
      <c r="B456" s="110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09"/>
      <c r="B457" s="110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09"/>
      <c r="B458" s="110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09"/>
      <c r="B459" s="110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09"/>
      <c r="B460" s="110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09"/>
      <c r="B461" s="110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09"/>
      <c r="B462" s="110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09"/>
      <c r="B463" s="110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09"/>
      <c r="B464" s="110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09"/>
      <c r="B465" s="110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09"/>
      <c r="B466" s="110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09"/>
      <c r="B467" s="110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09"/>
      <c r="B468" s="110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09"/>
      <c r="B469" s="110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09"/>
      <c r="B470" s="110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09"/>
      <c r="B471" s="110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09"/>
      <c r="B472" s="110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09"/>
      <c r="B473" s="110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09"/>
      <c r="B474" s="110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09"/>
      <c r="B475" s="110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09"/>
      <c r="B476" s="110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09"/>
      <c r="B477" s="110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09"/>
      <c r="B478" s="110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09"/>
      <c r="B479" s="110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09"/>
      <c r="B480" s="110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09"/>
      <c r="B481" s="110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09"/>
      <c r="B482" s="110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09"/>
      <c r="B483" s="110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09"/>
      <c r="B484" s="110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09"/>
      <c r="B485" s="110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09"/>
      <c r="B486" s="110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09"/>
      <c r="B487" s="110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09"/>
      <c r="B488" s="110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09"/>
      <c r="B489" s="110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09"/>
      <c r="B490" s="110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09"/>
      <c r="B491" s="110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09"/>
      <c r="B492" s="110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09"/>
      <c r="B493" s="110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09"/>
      <c r="B494" s="110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09"/>
      <c r="B495" s="110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09"/>
      <c r="B496" s="110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09"/>
      <c r="B497" s="110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09"/>
      <c r="B498" s="110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09"/>
      <c r="B499" s="110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09"/>
      <c r="B500" s="110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09"/>
      <c r="B501" s="110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09"/>
      <c r="B502" s="110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09"/>
      <c r="B503" s="110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09"/>
      <c r="B504" s="110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09"/>
      <c r="B505" s="110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09"/>
      <c r="B506" s="110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09"/>
      <c r="B507" s="110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09"/>
      <c r="B508" s="110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09"/>
      <c r="B509" s="110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09"/>
      <c r="B510" s="110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09"/>
      <c r="B511" s="110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09"/>
      <c r="B512" s="110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09"/>
      <c r="B513" s="110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09"/>
      <c r="B514" s="110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09"/>
      <c r="B515" s="110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09"/>
      <c r="B516" s="110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09"/>
      <c r="B517" s="110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09"/>
      <c r="B518" s="110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09"/>
      <c r="B519" s="110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09"/>
      <c r="B520" s="110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09"/>
      <c r="B521" s="110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09"/>
      <c r="B522" s="110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09"/>
      <c r="B523" s="110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09"/>
      <c r="B524" s="110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09"/>
      <c r="B525" s="110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09"/>
      <c r="B526" s="110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09"/>
      <c r="B527" s="110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09"/>
      <c r="B528" s="110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09"/>
      <c r="B529" s="110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09"/>
      <c r="B530" s="110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09"/>
      <c r="B531" s="110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09"/>
      <c r="B532" s="110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09"/>
      <c r="B533" s="110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09"/>
      <c r="B534" s="110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09"/>
      <c r="B535" s="110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09"/>
      <c r="B536" s="110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09"/>
      <c r="B537" s="110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09"/>
      <c r="B538" s="110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09"/>
      <c r="B539" s="110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09"/>
      <c r="B540" s="110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09"/>
      <c r="B541" s="110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09"/>
      <c r="B542" s="110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09"/>
      <c r="B543" s="110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09"/>
      <c r="B544" s="110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09"/>
      <c r="B545" s="110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09"/>
      <c r="B546" s="110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09"/>
      <c r="B547" s="110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09"/>
      <c r="B548" s="110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09"/>
      <c r="B549" s="110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09"/>
      <c r="B550" s="110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09"/>
      <c r="B551" s="110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09"/>
      <c r="B552" s="110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09"/>
      <c r="B553" s="110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09"/>
      <c r="B554" s="110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09"/>
      <c r="B555" s="110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09"/>
      <c r="B556" s="110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09"/>
      <c r="B557" s="110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09"/>
      <c r="B558" s="110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09"/>
      <c r="B559" s="110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09"/>
      <c r="B560" s="110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09"/>
      <c r="B561" s="110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09"/>
      <c r="B562" s="110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09"/>
      <c r="B563" s="110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09"/>
      <c r="B564" s="110"/>
      <c r="C564" s="1"/>
      <c r="D564" s="1"/>
      <c r="E564" s="1"/>
      <c r="F564" s="1"/>
      <c r="G564" s="1"/>
      <c r="H564" s="1"/>
      <c r="I564" s="1"/>
      <c r="J564" s="1"/>
      <c r="K564" s="1"/>
      <c r="L564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="150" zoomScaleNormal="150" zoomScalePageLayoutView="0" workbookViewId="0" topLeftCell="A1">
      <selection activeCell="B15" sqref="B15"/>
    </sheetView>
  </sheetViews>
  <sheetFormatPr defaultColWidth="9.140625" defaultRowHeight="12.75"/>
  <cols>
    <col min="1" max="1" width="32.00390625" style="0" bestFit="1" customWidth="1"/>
  </cols>
  <sheetData>
    <row r="2" spans="1:2" ht="12">
      <c r="A2" t="s">
        <v>39</v>
      </c>
      <c r="B2">
        <v>152723</v>
      </c>
    </row>
    <row r="3" ht="12">
      <c r="B3">
        <v>153000</v>
      </c>
    </row>
    <row r="5" spans="1:2" ht="12">
      <c r="A5" s="105" t="s">
        <v>38</v>
      </c>
      <c r="B5" s="105">
        <f>1157180+91068-1116711</f>
        <v>131537</v>
      </c>
    </row>
    <row r="6" spans="1:2" ht="12">
      <c r="A6" s="105"/>
      <c r="B6" s="105"/>
    </row>
    <row r="7" spans="1:2" ht="12">
      <c r="A7" s="105" t="s">
        <v>40</v>
      </c>
      <c r="B7" s="105">
        <v>647354</v>
      </c>
    </row>
    <row r="8" spans="1:2" ht="12">
      <c r="A8" s="105"/>
      <c r="B8" s="105"/>
    </row>
    <row r="9" spans="1:2" ht="12">
      <c r="A9" s="105" t="s">
        <v>41</v>
      </c>
      <c r="B9" s="105">
        <f>648384+22792</f>
        <v>671176</v>
      </c>
    </row>
    <row r="10" spans="1:2" ht="12">
      <c r="A10" s="105"/>
      <c r="B10" s="105"/>
    </row>
    <row r="11" spans="1:2" ht="12">
      <c r="A11" s="105" t="s">
        <v>42</v>
      </c>
      <c r="B11" s="105">
        <f>B7-B9-B5</f>
        <v>-155359</v>
      </c>
    </row>
    <row r="13" spans="1:2" ht="12">
      <c r="A13" t="s">
        <v>43</v>
      </c>
      <c r="B13">
        <v>-78000</v>
      </c>
    </row>
    <row r="15" spans="1:2" ht="12">
      <c r="A15" t="s">
        <v>44</v>
      </c>
      <c r="B15">
        <f>B3+B13</f>
        <v>75000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 Rojnik</dc:creator>
  <cp:keywords/>
  <dc:description/>
  <cp:lastModifiedBy>Windows korisnik</cp:lastModifiedBy>
  <cp:lastPrinted>2018-10-23T00:42:44Z</cp:lastPrinted>
  <dcterms:created xsi:type="dcterms:W3CDTF">2017-10-03T10:04:05Z</dcterms:created>
  <dcterms:modified xsi:type="dcterms:W3CDTF">2019-02-08T14:04:19Z</dcterms:modified>
  <cp:category/>
  <cp:version/>
  <cp:contentType/>
  <cp:contentStatus/>
</cp:coreProperties>
</file>